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3"/>
    <sheet state="visible" name="Traditional Financial Projectio" sheetId="2" r:id="rId4"/>
    <sheet state="visible" name="Example Hypothesis Driven Finan" sheetId="3" r:id="rId5"/>
    <sheet state="visible" name="Worksheet" sheetId="4" r:id="rId6"/>
    <sheet state="visible" name="Example with Fixed Costs" sheetId="5" r:id="rId7"/>
    <sheet state="visible" name="Example with Market Sizing" sheetId="6" r:id="rId8"/>
    <sheet state="visible" name="Example Non-Profit" sheetId="7" r:id="rId9"/>
    <sheet state="visible" name="Example 2-Sided Market" sheetId="8" r:id="rId10"/>
  </sheets>
  <definedNames/>
  <calcPr/>
</workbook>
</file>

<file path=xl/sharedStrings.xml><?xml version="1.0" encoding="utf-8"?>
<sst xmlns="http://schemas.openxmlformats.org/spreadsheetml/2006/main" count="441" uniqueCount="191">
  <si>
    <r>
      <rPr>
        <rFont val="Montserrat"/>
        <color rgb="FF000000"/>
        <sz val="12.0"/>
      </rPr>
      <t xml:space="preserve">Powered by </t>
    </r>
    <r>
      <rPr>
        <rFont val="Montserrat"/>
        <color rgb="FF1155CC"/>
        <sz val="12.0"/>
        <u/>
      </rPr>
      <t>Kromatic.com</t>
    </r>
  </si>
  <si>
    <r>
      <rPr>
        <rFont val="Montserrat"/>
        <b/>
        <sz val="12.0"/>
      </rPr>
      <t>Financial Modeling Spreadsheet</t>
    </r>
    <r>
      <rPr>
        <rFont val="Montserrat"/>
        <sz val="12.0"/>
      </rPr>
      <t xml:space="preserve"> by Kromatic 
is licensed under a Creative Commons 
Attribution-ShareAlike 4.0 International License.</t>
    </r>
  </si>
  <si>
    <t>Financial Modeling</t>
  </si>
  <si>
    <r>
      <rPr>
        <rFont val="Montserrat"/>
        <sz val="12.0"/>
      </rPr>
      <t xml:space="preserve">I know - financial modeling can be intimidating. But financial modeling shouldn't be scary or hard!
This spreadsheet is a basic example used in our </t>
    </r>
    <r>
      <rPr>
        <rFont val="Montserrat"/>
        <color rgb="FF1155CC"/>
        <sz val="12.0"/>
        <u/>
      </rPr>
      <t>Innovation Accounting Program</t>
    </r>
    <r>
      <rPr>
        <rFont val="Montserrat"/>
        <sz val="12.0"/>
      </rPr>
      <t xml:space="preserve"> to explain the difference between a traditional financial model and a </t>
    </r>
    <r>
      <rPr>
        <rFont val="Montserrat"/>
        <i/>
        <sz val="12.0"/>
      </rPr>
      <t xml:space="preserve">Hypothesis-Driven Financial Model.
</t>
    </r>
    <r>
      <rPr>
        <rFont val="Montserrat"/>
        <sz val="12.0"/>
      </rPr>
      <t>A Hypothesis-Driven Financal Model can be used to predict your future impact and to set "Pivot or Perseve" conditions for your innovation project.
It's Creative Commons, so feel free to make a copy and explore!</t>
    </r>
  </si>
  <si>
    <t>Tab</t>
  </si>
  <si>
    <t>Purpose</t>
  </si>
  <si>
    <t>Color</t>
  </si>
  <si>
    <t>Meaning</t>
  </si>
  <si>
    <t>What should you do?</t>
  </si>
  <si>
    <t>READ ME and Constants</t>
  </si>
  <si>
    <t>You are here!
This tab gives you a basic overview of the spreadsheet, and there's a color code to the right.</t>
  </si>
  <si>
    <t>BLUE TEXT</t>
  </si>
  <si>
    <t>Manual Input</t>
  </si>
  <si>
    <t>You should be putting data in that box</t>
  </si>
  <si>
    <t>Traditional Financial Projections</t>
  </si>
  <si>
    <r>
      <rPr>
        <rFont val="Montserrat"/>
        <color rgb="FF000000"/>
        <sz val="12.0"/>
      </rPr>
      <t xml:space="preserve">This tab shows what financial projections typically look like.
Click on each cell with </t>
    </r>
    <r>
      <rPr>
        <rFont val="Montserrat"/>
        <color rgb="FF0000FF"/>
        <sz val="12.0"/>
      </rPr>
      <t>blue</t>
    </r>
    <r>
      <rPr>
        <rFont val="Montserrat"/>
        <color rgb="FF000000"/>
        <sz val="12.0"/>
      </rPr>
      <t xml:space="preserve"> text and notice that many of the numbers in future years are just direct inputs, which means someone has predicted revenue of $5,000 in Q4 2025. How do they know this? What evidence do they have? How can it be tested?
This type of financial projection is based on guesswork that is untestable.</t>
    </r>
  </si>
  <si>
    <t>BLACK TEXT</t>
  </si>
  <si>
    <t>Calculated Value</t>
  </si>
  <si>
    <t>Hit undo if you just typed something in this box.</t>
  </si>
  <si>
    <t>Example Hypothesis-Driven Financial Model</t>
  </si>
  <si>
    <r>
      <rPr>
        <rFont val="Montserrat"/>
        <color rgb="FF000000"/>
        <sz val="12.0"/>
      </rPr>
      <t xml:space="preserve">This is the first example we cover in our </t>
    </r>
    <r>
      <rPr>
        <rFont val="Montserrat"/>
        <color rgb="FF1155CC"/>
        <sz val="12.0"/>
        <u/>
      </rPr>
      <t>Innovation Accounting Program</t>
    </r>
    <r>
      <rPr>
        <rFont val="Montserrat"/>
        <color rgb="FF000000"/>
        <sz val="12.0"/>
      </rPr>
      <t>.
The model and predictions are based on a small handful of critical variables. You can adjust each one and see how it impacts the future.</t>
    </r>
  </si>
  <si>
    <t>GREEN TEXT</t>
  </si>
  <si>
    <t>Linked Cell</t>
  </si>
  <si>
    <t>Worksheet</t>
  </si>
  <si>
    <r>
      <rPr>
        <rFont val="Montserrat"/>
        <color rgb="FF000000"/>
        <sz val="12.0"/>
      </rPr>
      <t xml:space="preserve">This is a very basic template if you are just getting started and you are not comfortable with spreadsheets.
It follows the example we use in our </t>
    </r>
    <r>
      <rPr>
        <rFont val="Montserrat"/>
        <color rgb="FF1155CC"/>
        <sz val="12.0"/>
        <u/>
      </rPr>
      <t>Innovation Accounting Program</t>
    </r>
    <r>
      <rPr>
        <rFont val="Montserrat"/>
        <color rgb="FF000000"/>
        <sz val="12.0"/>
      </rPr>
      <t xml:space="preserve">.
</t>
    </r>
    <r>
      <rPr>
        <rFont val="Montserrat"/>
        <b/>
        <color rgb="FF000000"/>
        <sz val="12.0"/>
      </rPr>
      <t>WARNING:</t>
    </r>
    <r>
      <rPr>
        <rFont val="Montserrat"/>
        <color rgb="FF000000"/>
        <sz val="12.0"/>
      </rPr>
      <t xml:space="preserve"> We recommend you start from a blank sheet for your own model - this template won't work for your innovation project unless it's exactly the same type of business!</t>
    </r>
  </si>
  <si>
    <t>Example *</t>
  </si>
  <si>
    <t>There are additional examples of simple, hypothesis-driven financial models in various contexts such as including market sizing, fixed costs, nonprofits, and marketplaces. 
Use them for inspiration or a starting point for your own model.</t>
  </si>
  <si>
    <r>
      <rPr>
        <b/>
        <color rgb="FFFFFFFF"/>
      </rPr>
      <t xml:space="preserve">This is just an example of what you should </t>
    </r>
    <r>
      <rPr>
        <b/>
        <color rgb="FFFFFFFF"/>
        <u/>
      </rPr>
      <t>not</t>
    </r>
    <r>
      <rPr>
        <b/>
        <color rgb="FFFFFFFF"/>
      </rPr>
      <t xml:space="preserve"> do! Don't copy this tab for your own work.</t>
    </r>
  </si>
  <si>
    <t>Q1 2024</t>
  </si>
  <si>
    <t>Q2 2024</t>
  </si>
  <si>
    <t>Q3 2024</t>
  </si>
  <si>
    <t>Q4 2024</t>
  </si>
  <si>
    <t>Q1 2025</t>
  </si>
  <si>
    <t>Q2 2025</t>
  </si>
  <si>
    <t>Q3 2025</t>
  </si>
  <si>
    <t>Q4 2025</t>
  </si>
  <si>
    <t>Q1 2026</t>
  </si>
  <si>
    <t>Q2 2026</t>
  </si>
  <si>
    <t>Q3 2026</t>
  </si>
  <si>
    <t>Q4 2026</t>
  </si>
  <si>
    <t>Q1 2027</t>
  </si>
  <si>
    <t>Q2 2027</t>
  </si>
  <si>
    <t>Q3 2027</t>
  </si>
  <si>
    <t>Q4 2027</t>
  </si>
  <si>
    <t>Revenue</t>
  </si>
  <si>
    <t>Returns, Refunds, Discounts</t>
  </si>
  <si>
    <t>Total Net Revenue</t>
  </si>
  <si>
    <t>Cost of Goods Sold</t>
  </si>
  <si>
    <t>Gross Profit</t>
  </si>
  <si>
    <t>Expenses</t>
  </si>
  <si>
    <t>Advertising</t>
  </si>
  <si>
    <t>Depreciation</t>
  </si>
  <si>
    <t>Insurance</t>
  </si>
  <si>
    <t>Maintenance</t>
  </si>
  <si>
    <t>Office Supplies</t>
  </si>
  <si>
    <t>Rent</t>
  </si>
  <si>
    <t>Salaries, Benefits, &amp; Wages</t>
  </si>
  <si>
    <t>Telecommunication</t>
  </si>
  <si>
    <t>Travel</t>
  </si>
  <si>
    <t>Utilities</t>
  </si>
  <si>
    <t>Other Expenses</t>
  </si>
  <si>
    <t>Total Expenses</t>
  </si>
  <si>
    <t>Earnings Before Interest &amp; Taxes</t>
  </si>
  <si>
    <t>Interest Expense</t>
  </si>
  <si>
    <t>Earnings Before Taxes</t>
  </si>
  <si>
    <t>Income Taxes</t>
  </si>
  <si>
    <t>Net Earnings</t>
  </si>
  <si>
    <t>Powered by</t>
  </si>
  <si>
    <t>www.kromatic.com</t>
  </si>
  <si>
    <r>
      <rPr>
        <rFont val="Montserrat"/>
        <b/>
        <sz val="12.0"/>
      </rPr>
      <t>Financial Modeling Spreadsheet</t>
    </r>
    <r>
      <rPr>
        <rFont val="Montserrat"/>
        <sz val="12.0"/>
      </rPr>
      <t xml:space="preserve"> by Kromatic 
is licensed under a Creative Commons 
Attribution-ShareAlike 4.0 International License.</t>
    </r>
  </si>
  <si>
    <t>Example Hypothesis Driven Financial Model</t>
  </si>
  <si>
    <t>Variable Name</t>
  </si>
  <si>
    <t>Estimates</t>
  </si>
  <si>
    <t>Acquisition</t>
  </si>
  <si>
    <t>Visitors per month (people)</t>
  </si>
  <si>
    <t>Activation</t>
  </si>
  <si>
    <t>% of visitors that become customers</t>
  </si>
  <si>
    <t>Revenue per customer</t>
  </si>
  <si>
    <t>Retention</t>
  </si>
  <si>
    <t>% of customers that return</t>
  </si>
  <si>
    <t>Referral</t>
  </si>
  <si>
    <t>% of customers that refer a visitor</t>
  </si>
  <si>
    <t>Costs</t>
  </si>
  <si>
    <t>Cost of acquisition</t>
  </si>
  <si>
    <t>Cost of activation</t>
  </si>
  <si>
    <t>Cost of goods sold</t>
  </si>
  <si>
    <t>Summaries</t>
  </si>
  <si>
    <t>Time</t>
  </si>
  <si>
    <t>01-Jan-24 - 31-Dec-24</t>
  </si>
  <si>
    <t>01-Jan-25 - 31-Dec-25</t>
  </si>
  <si>
    <t>01-Jan-26 - 31-Dec-26</t>
  </si>
  <si>
    <t>01-Jan-27 - 31-Dec-27</t>
  </si>
  <si>
    <t>4 Year Summary</t>
  </si>
  <si>
    <t>Summary Toggle</t>
  </si>
  <si>
    <t>Sum</t>
  </si>
  <si>
    <t>of visitors</t>
  </si>
  <si>
    <t>of customers</t>
  </si>
  <si>
    <t>Total Costs</t>
  </si>
  <si>
    <t>Profit / Loss</t>
  </si>
  <si>
    <r>
      <rPr>
        <rFont val="Montserrat"/>
        <b/>
        <sz val="12.0"/>
      </rPr>
      <t>Financial Modeling Spreadsheet</t>
    </r>
    <r>
      <rPr>
        <rFont val="Montserrat"/>
        <sz val="12.0"/>
      </rPr>
      <t xml:space="preserve"> by Kromatic 
is licensed under a Creative Commons 
Attribution-ShareAlike 4.0 International License.</t>
    </r>
  </si>
  <si>
    <t>Total costs</t>
  </si>
  <si>
    <r>
      <rPr>
        <rFont val="Montserrat"/>
        <b/>
        <sz val="12.0"/>
      </rPr>
      <t>Financial Modeling Spreadsheet</t>
    </r>
    <r>
      <rPr>
        <rFont val="Montserrat"/>
        <sz val="12.0"/>
      </rPr>
      <t xml:space="preserve"> by Kromatic 
is licensed under a Creative Commons 
Attribution-ShareAlike 4.0 International License.</t>
    </r>
  </si>
  <si>
    <t>Example with Fixed Costs</t>
  </si>
  <si>
    <t>Fixed costs</t>
  </si>
  <si>
    <t>New visitors</t>
  </si>
  <si>
    <t>Referred visitors</t>
  </si>
  <si>
    <t>Total visitors</t>
  </si>
  <si>
    <t>New customers</t>
  </si>
  <si>
    <t>Returning customers</t>
  </si>
  <si>
    <t>Total customers</t>
  </si>
  <si>
    <t>Total revenue</t>
  </si>
  <si>
    <r>
      <rPr>
        <rFont val="Montserrat"/>
        <b/>
        <sz val="12.0"/>
      </rPr>
      <t>Financial Modeling Spreadsheet</t>
    </r>
    <r>
      <rPr>
        <rFont val="Montserrat"/>
        <sz val="12.0"/>
      </rPr>
      <t xml:space="preserve"> by Kromatic 
is licensed under a Creative Commons 
Attribution-ShareAlike 4.0 International License.</t>
    </r>
  </si>
  <si>
    <t>Example with Market Sizing</t>
  </si>
  <si>
    <t>Market Size</t>
  </si>
  <si>
    <t>Population size (people)</t>
  </si>
  <si>
    <t>Population growth (per month)</t>
  </si>
  <si>
    <t>% of people with the need</t>
  </si>
  <si>
    <t>Growth of the need in the population</t>
  </si>
  <si>
    <t>Popiulation Size</t>
  </si>
  <si>
    <t>Average</t>
  </si>
  <si>
    <t>People with the need (Total Addressable Market)</t>
  </si>
  <si>
    <t>People with the need excluding returning customers</t>
  </si>
  <si>
    <t>Market Share</t>
  </si>
  <si>
    <r>
      <rPr>
        <rFont val="Montserrat"/>
        <b/>
        <sz val="12.0"/>
      </rPr>
      <t>Financial Modeling Spreadsheet</t>
    </r>
    <r>
      <rPr>
        <rFont val="Montserrat"/>
        <sz val="12.0"/>
      </rPr>
      <t xml:space="preserve"> by Kromatic 
is licensed under a Creative Commons 
Attribution-ShareAlike 4.0 International License.</t>
    </r>
  </si>
  <si>
    <t>Example Non-Profit</t>
  </si>
  <si>
    <t>Funds</t>
  </si>
  <si>
    <t>Starting funds</t>
  </si>
  <si>
    <t>Donors</t>
  </si>
  <si>
    <t>Potential donors population (people)</t>
  </si>
  <si>
    <t>Donor population growth</t>
  </si>
  <si>
    <t>% of budget spent on potential donor acquisition</t>
  </si>
  <si>
    <t>% of potential donors that become donors</t>
  </si>
  <si>
    <t>Average donation amount</t>
  </si>
  <si>
    <t>% of donors that donate again</t>
  </si>
  <si>
    <t>% of donors that refer a potential donor</t>
  </si>
  <si>
    <t>Impact</t>
  </si>
  <si>
    <t>Population size (families)</t>
  </si>
  <si>
    <t>% of families in poverty</t>
  </si>
  <si>
    <t>% of impact funds devoted to impact (remainder reserved)</t>
  </si>
  <si>
    <t>Cost of potential donor acquisition</t>
  </si>
  <si>
    <t>Cost of donor activation</t>
  </si>
  <si>
    <t>Cost of supporting one family</t>
  </si>
  <si>
    <t>Potential donors population</t>
  </si>
  <si>
    <t>Current donors</t>
  </si>
  <si>
    <t>Potential donors referred</t>
  </si>
  <si>
    <t>Remaining potential donor population for acquisition</t>
  </si>
  <si>
    <t>Funds available at the start of the month</t>
  </si>
  <si>
    <t>Funds used for donor acquisition</t>
  </si>
  <si>
    <t>Maximum potential donors aquired</t>
  </si>
  <si>
    <t>Actual potential donors acquired</t>
  </si>
  <si>
    <t>Total potential donors</t>
  </si>
  <si>
    <t>New donors</t>
  </si>
  <si>
    <t>Returning donors</t>
  </si>
  <si>
    <t>Total donors</t>
  </si>
  <si>
    <t>Donations</t>
  </si>
  <si>
    <t>Total funds</t>
  </si>
  <si>
    <t>Funds available after costs</t>
  </si>
  <si>
    <t>Funds reserved for donor acquisition next month</t>
  </si>
  <si>
    <t>Funds allocated for Impact</t>
  </si>
  <si>
    <t>% of families with the need</t>
  </si>
  <si>
    <t>Families with the need (Total Addressable Market)</t>
  </si>
  <si>
    <t>Families supported</t>
  </si>
  <si>
    <t>% of families in need supported</t>
  </si>
  <si>
    <r>
      <rPr>
        <rFont val="Montserrat"/>
        <b/>
        <sz val="12.0"/>
      </rPr>
      <t>Financial Modeling Spreadsheet</t>
    </r>
    <r>
      <rPr>
        <rFont val="Montserrat"/>
        <sz val="12.0"/>
      </rPr>
      <t xml:space="preserve"> by Kromatic 
is licensed under a Creative Commons 
Attribution-ShareAlike 4.0 International License.</t>
    </r>
  </si>
  <si>
    <t>Example 2-Sided Market</t>
  </si>
  <si>
    <t>Organic Traffic</t>
  </si>
  <si>
    <t>Seller Side</t>
  </si>
  <si>
    <t>% of visitors that become sellers</t>
  </si>
  <si>
    <t>% of sellers that return</t>
  </si>
  <si>
    <t>% of sellers that refer a visitor</t>
  </si>
  <si>
    <t>Buyer Side</t>
  </si>
  <si>
    <t>% of visitors that become buyers</t>
  </si>
  <si>
    <t>Revenue per transaction</t>
  </si>
  <si>
    <t>% of buyers that return</t>
  </si>
  <si>
    <t>% of buyers that refer a visitor</t>
  </si>
  <si>
    <t>% sales commission</t>
  </si>
  <si>
    <t>Cost of seller acquisition</t>
  </si>
  <si>
    <t>Cost of buyer acquisition</t>
  </si>
  <si>
    <t>Cost per transactions</t>
  </si>
  <si>
    <t>Traffic</t>
  </si>
  <si>
    <t>Visitors referred by sellers</t>
  </si>
  <si>
    <t>Visitors referred by buyers</t>
  </si>
  <si>
    <t>New sellers</t>
  </si>
  <si>
    <t>Returning sellers</t>
  </si>
  <si>
    <t>Total sellers</t>
  </si>
  <si>
    <t>New buyers</t>
  </si>
  <si>
    <t>Returning buyers</t>
  </si>
  <si>
    <t>Total buyers</t>
  </si>
  <si>
    <t>Transactions</t>
  </si>
  <si>
    <t>Transaction Value</t>
  </si>
  <si>
    <t>Cost of transactions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</si>
</sst>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0.0)"/>
    <numFmt numFmtId="166" formatCode="&quot;$&quot;#,##0.00"/>
    <numFmt numFmtId="167" formatCode="&quot;$&quot;#,##0"/>
    <numFmt numFmtId="168" formatCode="mmm&quot; &quot;yyyy"/>
  </numFmts>
  <fonts count="26">
    <font>
      <sz val="10.0"/>
      <color rgb="FF000000"/>
      <name val="Arial"/>
    </font>
    <font>
      <name val="Montserrat"/>
    </font>
    <font>
      <u/>
      <sz val="12.0"/>
      <color rgb="FF000000"/>
      <name val="Montserrat"/>
    </font>
    <font>
      <sz val="12.0"/>
      <name val="Montserrat"/>
    </font>
    <font>
      <sz val="12.0"/>
      <color rgb="FF000000"/>
      <name val="Montserrat"/>
    </font>
    <font>
      <sz val="18.0"/>
      <color rgb="FFFFFFFF"/>
      <name val="Montserrat"/>
    </font>
    <font>
      <u/>
      <sz val="12.0"/>
      <color rgb="FF0000FF"/>
      <name val="Montserrat"/>
    </font>
    <font>
      <b/>
      <sz val="14.0"/>
      <color rgb="FFFFFFFF"/>
      <name val="Montserrat"/>
    </font>
    <font>
      <sz val="14.0"/>
      <name val="Montserrat"/>
    </font>
    <font>
      <b/>
      <sz val="12.0"/>
      <color rgb="FF000000"/>
      <name val="Montserrat"/>
    </font>
    <font>
      <b/>
      <sz val="12.0"/>
      <color rgb="FF0000FF"/>
      <name val="Montserrat"/>
    </font>
    <font>
      <u/>
      <sz val="12.0"/>
      <color rgb="FF000000"/>
      <name val="Montserrat"/>
    </font>
    <font>
      <b/>
      <sz val="12.0"/>
      <color rgb="FF548235"/>
      <name val="Montserrat"/>
    </font>
    <font>
      <sz val="18.0"/>
      <color rgb="FFFFFFFF"/>
    </font>
    <font/>
    <font>
      <b/>
      <color rgb="FFFFFFFF"/>
    </font>
    <font>
      <b/>
      <color rgb="FFFFFFFF"/>
      <name val="Arial"/>
    </font>
    <font>
      <color rgb="FF0000FF"/>
    </font>
    <font>
      <b/>
    </font>
    <font>
      <u/>
      <sz val="12.0"/>
      <color rgb="FF000000"/>
      <name val="Montserrat"/>
    </font>
    <font>
      <b/>
      <color rgb="FFFFFFFF"/>
      <name val="Montserrat"/>
    </font>
    <font>
      <b/>
      <name val="Montserrat"/>
    </font>
    <font>
      <color rgb="FF0000FF"/>
      <name val="Montserrat"/>
    </font>
    <font>
      <b/>
      <color rgb="FF000000"/>
      <name val="Montserrat"/>
    </font>
    <font>
      <color rgb="FF38761D"/>
      <name val="Montserrat"/>
    </font>
    <font>
      <color rgb="FF000000"/>
      <name val="Montserrat"/>
    </font>
  </fonts>
  <fills count="10">
    <fill>
      <patternFill patternType="none"/>
    </fill>
    <fill>
      <patternFill patternType="lightGray"/>
    </fill>
    <fill>
      <patternFill patternType="solid">
        <fgColor rgb="FFEFEFEF"/>
        <bgColor rgb="FFEFEFEF"/>
      </patternFill>
    </fill>
    <fill>
      <patternFill patternType="solid">
        <fgColor rgb="FF000000"/>
        <bgColor rgb="FF000000"/>
      </patternFill>
    </fill>
    <fill>
      <patternFill patternType="solid">
        <fgColor rgb="FF808080"/>
        <bgColor rgb="FF808080"/>
      </patternFill>
    </fill>
    <fill>
      <patternFill patternType="solid">
        <fgColor rgb="FFCFE2F3"/>
        <bgColor rgb="FFCFE2F3"/>
      </patternFill>
    </fill>
    <fill>
      <patternFill patternType="solid">
        <fgColor rgb="FFFF0000"/>
        <bgColor rgb="FFFF0000"/>
      </patternFill>
    </fill>
    <fill>
      <patternFill patternType="solid">
        <fgColor rgb="FF666666"/>
        <bgColor rgb="FF666666"/>
      </patternFill>
    </fill>
    <fill>
      <patternFill patternType="solid">
        <fgColor rgb="FFF3F3F3"/>
        <bgColor rgb="FFF3F3F3"/>
      </patternFill>
    </fill>
    <fill>
      <patternFill patternType="solid">
        <fgColor rgb="FFCCCCCC"/>
        <bgColor rgb="FFCCCCCC"/>
      </patternFill>
    </fill>
  </fills>
  <borders count="13">
    <border/>
    <border>
      <left style="thin">
        <color rgb="FFEFEFEF"/>
      </left>
      <top style="thin">
        <color rgb="FFEFEFEF"/>
      </top>
      <bottom style="thin">
        <color rgb="FFEFEFEF"/>
      </bottom>
    </border>
    <border>
      <left style="thin">
        <color rgb="FFEFEFEF"/>
      </left>
      <right style="thin">
        <color rgb="FFEFEFEF"/>
      </right>
      <top style="thin">
        <color rgb="FFEFEFEF"/>
      </top>
      <bottom style="thin">
        <color rgb="FFEFEFEF"/>
      </bottom>
    </border>
    <border>
      <left style="thin">
        <color rgb="FFEFEFEF"/>
      </left>
      <right style="thin">
        <color rgb="FFEFEFEF"/>
      </right>
      <top style="thin">
        <color rgb="FFEFEFEF"/>
      </top>
    </border>
    <border>
      <left style="thin">
        <color rgb="FFEFEFEF"/>
      </left>
      <top style="thin">
        <color rgb="FFEFEFEF"/>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double">
        <color rgb="FF000000"/>
      </top>
      <bottom style="thin">
        <color rgb="FF000000"/>
      </bottom>
    </border>
    <border>
      <left style="thin">
        <color rgb="FF000000"/>
      </left>
      <right style="thin">
        <color rgb="FF000000"/>
      </right>
      <top style="double">
        <color rgb="FF000000"/>
      </top>
    </border>
    <border>
      <right style="thin">
        <color rgb="FFEFEFEF"/>
      </right>
      <top style="thin">
        <color rgb="FFEFEFEF"/>
      </top>
    </border>
    <border>
      <top style="double">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134">
    <xf borderId="0" fillId="0" fontId="0" numFmtId="0" xfId="0" applyAlignment="1" applyFont="1">
      <alignment readingOrder="0" shrinkToFit="0" vertical="bottom" wrapText="0"/>
    </xf>
    <xf borderId="1" fillId="2" fontId="1" numFmtId="0" xfId="0" applyAlignment="1" applyBorder="1" applyFill="1" applyFont="1">
      <alignment vertical="center"/>
    </xf>
    <xf borderId="2" fillId="2" fontId="2" numFmtId="0" xfId="0" applyAlignment="1" applyBorder="1" applyFont="1">
      <alignment horizontal="center" readingOrder="0" shrinkToFit="0" vertical="center" wrapText="1"/>
    </xf>
    <xf borderId="3" fillId="2" fontId="1" numFmtId="0" xfId="0" applyAlignment="1" applyBorder="1" applyFont="1">
      <alignment horizontal="right" shrinkToFit="0" wrapText="1"/>
    </xf>
    <xf borderId="4" fillId="2" fontId="3" numFmtId="0" xfId="0" applyAlignment="1" applyBorder="1" applyFont="1">
      <alignment horizontal="left" readingOrder="0" shrinkToFit="0" vertical="top" wrapText="0"/>
    </xf>
    <xf borderId="2" fillId="2" fontId="4" numFmtId="0" xfId="0" applyAlignment="1" applyBorder="1" applyFont="1">
      <alignment horizontal="right" shrinkToFit="0" vertical="center" wrapText="1"/>
    </xf>
    <xf borderId="0" fillId="3" fontId="5" numFmtId="0" xfId="0" applyAlignment="1" applyFill="1" applyFont="1">
      <alignment readingOrder="0" vertical="center"/>
    </xf>
    <xf borderId="0" fillId="3" fontId="5" numFmtId="0" xfId="0" applyAlignment="1" applyFont="1">
      <alignment vertical="center"/>
    </xf>
    <xf borderId="0" fillId="0" fontId="1" numFmtId="0" xfId="0" applyAlignment="1" applyFont="1">
      <alignment vertical="center"/>
    </xf>
    <xf borderId="0" fillId="0" fontId="6" numFmtId="0" xfId="0" applyAlignment="1" applyFont="1">
      <alignment readingOrder="0" shrinkToFit="0" vertical="center" wrapText="1"/>
    </xf>
    <xf borderId="5" fillId="4" fontId="7" numFmtId="0" xfId="0" applyAlignment="1" applyBorder="1" applyFill="1" applyFont="1">
      <alignment horizontal="left" shrinkToFit="0" vertical="center" wrapText="1"/>
    </xf>
    <xf borderId="0" fillId="0" fontId="8" numFmtId="0" xfId="0" applyAlignment="1" applyFont="1">
      <alignment horizontal="left" vertical="center"/>
    </xf>
    <xf borderId="5" fillId="0" fontId="9" numFmtId="0" xfId="0" applyAlignment="1" applyBorder="1" applyFont="1">
      <alignment shrinkToFit="0" vertical="center" wrapText="1"/>
    </xf>
    <xf borderId="5" fillId="0" fontId="4" numFmtId="0" xfId="0" applyAlignment="1" applyBorder="1" applyFont="1">
      <alignment readingOrder="0" shrinkToFit="0" vertical="center" wrapText="1"/>
    </xf>
    <xf borderId="5" fillId="5" fontId="10" numFmtId="0" xfId="0" applyAlignment="1" applyBorder="1" applyFill="1" applyFont="1">
      <alignment horizontal="center" shrinkToFit="0" vertical="center" wrapText="1"/>
    </xf>
    <xf borderId="5" fillId="0" fontId="4" numFmtId="0" xfId="0" applyAlignment="1" applyBorder="1" applyFont="1">
      <alignment horizontal="center" shrinkToFit="0" vertical="center" wrapText="1"/>
    </xf>
    <xf borderId="5" fillId="0" fontId="9" numFmtId="0" xfId="0" applyAlignment="1" applyBorder="1" applyFont="1">
      <alignment readingOrder="0" shrinkToFit="0" vertical="center" wrapText="1"/>
    </xf>
    <xf borderId="5" fillId="0" fontId="9" numFmtId="0" xfId="0" applyAlignment="1" applyBorder="1" applyFont="1">
      <alignment horizontal="center" shrinkToFit="0" vertical="center" wrapText="1"/>
    </xf>
    <xf borderId="5" fillId="0" fontId="11" numFmtId="0" xfId="0" applyAlignment="1" applyBorder="1" applyFont="1">
      <alignment readingOrder="0" shrinkToFit="0" vertical="center" wrapText="1"/>
    </xf>
    <xf borderId="5" fillId="0" fontId="12" numFmtId="0" xfId="0" applyAlignment="1" applyBorder="1" applyFont="1">
      <alignment horizontal="center" shrinkToFit="0" vertical="center" wrapText="1"/>
    </xf>
    <xf borderId="0" fillId="0" fontId="1" numFmtId="0" xfId="0" applyFont="1"/>
    <xf borderId="0" fillId="3" fontId="13" numFmtId="0" xfId="0" applyAlignment="1" applyFont="1">
      <alignment readingOrder="0" vertical="center"/>
    </xf>
    <xf borderId="0" fillId="3" fontId="13" numFmtId="0" xfId="0" applyAlignment="1" applyFont="1">
      <alignment vertical="center"/>
    </xf>
    <xf borderId="2" fillId="2" fontId="14" numFmtId="0" xfId="0" applyAlignment="1" applyBorder="1" applyFont="1">
      <alignment shrinkToFit="0" wrapText="1"/>
    </xf>
    <xf borderId="0" fillId="6" fontId="15" numFmtId="0" xfId="0" applyAlignment="1" applyFill="1" applyFont="1">
      <alignment shrinkToFit="0" vertical="center" wrapText="0"/>
    </xf>
    <xf borderId="0" fillId="6" fontId="15" numFmtId="0" xfId="0" applyAlignment="1" applyFont="1">
      <alignment readingOrder="0" shrinkToFit="0" vertical="center" wrapText="0"/>
    </xf>
    <xf borderId="0" fillId="2" fontId="14" numFmtId="0" xfId="0" applyAlignment="1" applyFont="1">
      <alignment shrinkToFit="0" wrapText="1"/>
    </xf>
    <xf borderId="5" fillId="7" fontId="16" numFmtId="0" xfId="0" applyAlignment="1" applyBorder="1" applyFill="1" applyFont="1">
      <alignment horizontal="center" readingOrder="0" shrinkToFit="0" vertical="bottom" wrapText="1"/>
    </xf>
    <xf borderId="5" fillId="8" fontId="14" numFmtId="0" xfId="0" applyAlignment="1" applyBorder="1" applyFill="1" applyFont="1">
      <alignment readingOrder="0" shrinkToFit="0" vertical="center" wrapText="1"/>
    </xf>
    <xf borderId="5" fillId="0" fontId="17" numFmtId="164" xfId="0" applyAlignment="1" applyBorder="1" applyFont="1" applyNumberFormat="1">
      <alignment readingOrder="0" shrinkToFit="0" vertical="center" wrapText="1"/>
    </xf>
    <xf borderId="5" fillId="0" fontId="17" numFmtId="164" xfId="0" applyAlignment="1" applyBorder="1" applyFont="1" applyNumberFormat="1">
      <alignment shrinkToFit="0" vertical="center" wrapText="1"/>
    </xf>
    <xf borderId="6" fillId="8" fontId="14" numFmtId="0" xfId="0" applyAlignment="1" applyBorder="1" applyFont="1">
      <alignment readingOrder="0" shrinkToFit="0" vertical="center" wrapText="1"/>
    </xf>
    <xf borderId="6" fillId="0" fontId="17" numFmtId="164" xfId="0" applyAlignment="1" applyBorder="1" applyFont="1" applyNumberFormat="1">
      <alignment readingOrder="0" shrinkToFit="0" vertical="center" wrapText="1"/>
    </xf>
    <xf borderId="7" fillId="9" fontId="18" numFmtId="0" xfId="0" applyAlignment="1" applyBorder="1" applyFill="1" applyFont="1">
      <alignment readingOrder="0" shrinkToFit="0" vertical="center" wrapText="1"/>
    </xf>
    <xf borderId="7" fillId="0" fontId="18" numFmtId="164" xfId="0" applyAlignment="1" applyBorder="1" applyFont="1" applyNumberFormat="1">
      <alignment shrinkToFit="0" vertical="center" wrapText="1"/>
    </xf>
    <xf borderId="0" fillId="0" fontId="14" numFmtId="0" xfId="0" applyAlignment="1" applyFont="1">
      <alignment vertical="center"/>
    </xf>
    <xf borderId="0" fillId="0" fontId="14" numFmtId="164" xfId="0" applyAlignment="1" applyFont="1" applyNumberFormat="1">
      <alignment vertical="center"/>
    </xf>
    <xf borderId="5" fillId="9" fontId="18" numFmtId="0" xfId="0" applyAlignment="1" applyBorder="1" applyFont="1">
      <alignment readingOrder="0" shrinkToFit="0" vertical="center" wrapText="1"/>
    </xf>
    <xf borderId="0" fillId="0" fontId="14" numFmtId="164" xfId="0" applyAlignment="1" applyFont="1" applyNumberFormat="1">
      <alignment shrinkToFit="0" vertical="center" wrapText="1"/>
    </xf>
    <xf borderId="5" fillId="8" fontId="14" numFmtId="0" xfId="0" applyAlignment="1" applyBorder="1" applyFont="1">
      <alignment readingOrder="0" vertical="center"/>
    </xf>
    <xf borderId="8" fillId="8" fontId="14" numFmtId="0" xfId="0" applyAlignment="1" applyBorder="1" applyFont="1">
      <alignment readingOrder="0" shrinkToFit="0" vertical="center" wrapText="1"/>
    </xf>
    <xf borderId="8" fillId="0" fontId="14" numFmtId="164" xfId="0" applyAlignment="1" applyBorder="1" applyFont="1" applyNumberFormat="1">
      <alignment shrinkToFit="0" vertical="center" wrapText="1"/>
    </xf>
    <xf borderId="0" fillId="0" fontId="14" numFmtId="0" xfId="0" applyAlignment="1" applyFont="1">
      <alignment shrinkToFit="0" vertical="center" wrapText="1"/>
    </xf>
    <xf borderId="6" fillId="0" fontId="17" numFmtId="165" xfId="0" applyAlignment="1" applyBorder="1" applyFont="1" applyNumberFormat="1">
      <alignment readingOrder="0" shrinkToFit="0" vertical="center" wrapText="1"/>
    </xf>
    <xf borderId="7" fillId="0" fontId="18" numFmtId="165" xfId="0" applyAlignment="1" applyBorder="1" applyFont="1" applyNumberFormat="1">
      <alignment shrinkToFit="0" vertical="center" wrapText="1"/>
    </xf>
    <xf borderId="6" fillId="0" fontId="17" numFmtId="164" xfId="0" applyAlignment="1" applyBorder="1" applyFont="1" applyNumberFormat="1">
      <alignment shrinkToFit="0" vertical="center" wrapText="1"/>
    </xf>
    <xf borderId="2" fillId="2" fontId="1" numFmtId="0" xfId="0" applyAlignment="1" applyBorder="1" applyFont="1">
      <alignment shrinkToFit="0" wrapText="1"/>
    </xf>
    <xf borderId="2" fillId="2" fontId="19" numFmtId="0" xfId="0" applyAlignment="1" applyBorder="1" applyFont="1">
      <alignment shrinkToFit="0" vertical="center" wrapText="0"/>
    </xf>
    <xf borderId="9" fillId="2" fontId="3" numFmtId="0" xfId="0" applyAlignment="1" applyBorder="1" applyFont="1">
      <alignment horizontal="left" readingOrder="0" shrinkToFit="0" vertical="top" wrapText="1"/>
    </xf>
    <xf borderId="0" fillId="7" fontId="20" numFmtId="0" xfId="0" applyAlignment="1" applyFont="1">
      <alignment readingOrder="0" shrinkToFit="0" wrapText="1"/>
    </xf>
    <xf borderId="5" fillId="9" fontId="21" numFmtId="0" xfId="0" applyAlignment="1" applyBorder="1" applyFont="1">
      <alignment readingOrder="0" shrinkToFit="0" vertical="center" wrapText="1"/>
    </xf>
    <xf borderId="5" fillId="5" fontId="1" numFmtId="0" xfId="0" applyAlignment="1" applyBorder="1" applyFont="1">
      <alignment readingOrder="0" shrinkToFit="0" vertical="center" wrapText="1"/>
    </xf>
    <xf borderId="5" fillId="5" fontId="22" numFmtId="0" xfId="0" applyAlignment="1" applyBorder="1" applyFont="1">
      <alignment readingOrder="0" shrinkToFit="0" vertical="center" wrapText="1"/>
    </xf>
    <xf borderId="0" fillId="0" fontId="1" numFmtId="0" xfId="0" applyAlignment="1" applyFont="1">
      <alignment readingOrder="0" shrinkToFit="0" wrapText="1"/>
    </xf>
    <xf borderId="0" fillId="0" fontId="1" numFmtId="0" xfId="0" applyAlignment="1" applyFont="1">
      <alignment shrinkToFit="0" wrapText="1"/>
    </xf>
    <xf borderId="5" fillId="5" fontId="22" numFmtId="9" xfId="0" applyAlignment="1" applyBorder="1" applyFont="1" applyNumberFormat="1">
      <alignment readingOrder="0" shrinkToFit="0" vertical="center" wrapText="1"/>
    </xf>
    <xf borderId="0" fillId="0" fontId="1" numFmtId="9" xfId="0" applyAlignment="1" applyFont="1" applyNumberFormat="1">
      <alignment readingOrder="0" shrinkToFit="0" wrapText="1"/>
    </xf>
    <xf borderId="5" fillId="5" fontId="22" numFmtId="166" xfId="0" applyAlignment="1" applyBorder="1" applyFont="1" applyNumberFormat="1">
      <alignment readingOrder="0" shrinkToFit="0" vertical="center" wrapText="1"/>
    </xf>
    <xf borderId="0" fillId="0" fontId="1" numFmtId="0" xfId="0" applyAlignment="1" applyFont="1">
      <alignment vertical="bottom"/>
    </xf>
    <xf borderId="0" fillId="9" fontId="23" numFmtId="0" xfId="0" applyAlignment="1" applyFont="1">
      <alignment horizontal="left" readingOrder="0"/>
    </xf>
    <xf borderId="0" fillId="0" fontId="1" numFmtId="166" xfId="0" applyAlignment="1" applyFont="1" applyNumberFormat="1">
      <alignment readingOrder="0" shrinkToFit="0" wrapText="1"/>
    </xf>
    <xf borderId="0" fillId="0" fontId="1" numFmtId="166" xfId="0" applyAlignment="1" applyFont="1" applyNumberFormat="1">
      <alignment readingOrder="0" shrinkToFit="0" wrapText="1"/>
    </xf>
    <xf borderId="5" fillId="9" fontId="21" numFmtId="0" xfId="0" applyAlignment="1" applyBorder="1" applyFont="1">
      <alignment readingOrder="0" vertical="center"/>
    </xf>
    <xf borderId="5" fillId="5" fontId="22" numFmtId="167" xfId="0" applyAlignment="1" applyBorder="1" applyFont="1" applyNumberFormat="1">
      <alignment readingOrder="0" shrinkToFit="0" vertical="center" wrapText="1"/>
    </xf>
    <xf borderId="5" fillId="7" fontId="20" numFmtId="168" xfId="0" applyAlignment="1" applyBorder="1" applyFont="1" applyNumberFormat="1">
      <alignment horizontal="center" readingOrder="0" shrinkToFit="0" vertical="center" wrapText="1"/>
    </xf>
    <xf borderId="5" fillId="7" fontId="20" numFmtId="0" xfId="0" applyAlignment="1" applyBorder="1" applyFont="1">
      <alignment horizontal="center" readingOrder="0" shrinkToFit="0" vertical="center" wrapText="1"/>
    </xf>
    <xf borderId="0" fillId="0" fontId="1" numFmtId="168" xfId="0" applyAlignment="1" applyFont="1" applyNumberFormat="1">
      <alignment vertical="bottom"/>
    </xf>
    <xf borderId="5" fillId="7" fontId="20" numFmtId="0" xfId="0" applyAlignment="1" applyBorder="1" applyFont="1">
      <alignment horizontal="center" shrinkToFit="0" wrapText="1"/>
    </xf>
    <xf borderId="5" fillId="7" fontId="20" numFmtId="0" xfId="0" applyAlignment="1" applyBorder="1" applyFont="1">
      <alignment horizontal="center" readingOrder="0" shrinkToFit="0" wrapText="1"/>
    </xf>
    <xf borderId="5" fillId="8" fontId="1" numFmtId="0" xfId="0" applyAlignment="1" applyBorder="1" applyFont="1">
      <alignment readingOrder="0" shrinkToFit="0" vertical="center" wrapText="1"/>
    </xf>
    <xf borderId="5" fillId="0" fontId="1" numFmtId="1" xfId="0" applyAlignment="1" applyBorder="1" applyFont="1" applyNumberFormat="1">
      <alignment readingOrder="0" shrinkToFit="0" vertical="center" wrapText="1"/>
    </xf>
    <xf borderId="0" fillId="0" fontId="1" numFmtId="1" xfId="0" applyAlignment="1" applyFont="1" applyNumberFormat="1">
      <alignment vertical="bottom"/>
    </xf>
    <xf borderId="5" fillId="0" fontId="1" numFmtId="3" xfId="0" applyAlignment="1" applyBorder="1" applyFont="1" applyNumberFormat="1">
      <alignment readingOrder="0" shrinkToFit="0" vertical="center" wrapText="1"/>
    </xf>
    <xf borderId="0" fillId="0" fontId="1" numFmtId="3" xfId="0" applyAlignment="1" applyFont="1" applyNumberFormat="1">
      <alignment vertical="bottom"/>
    </xf>
    <xf borderId="5" fillId="5" fontId="22" numFmtId="1" xfId="0" applyAlignment="1" applyBorder="1" applyFont="1" applyNumberFormat="1">
      <alignment readingOrder="0" shrinkToFit="0" vertical="center" wrapText="1"/>
    </xf>
    <xf borderId="6" fillId="9" fontId="21" numFmtId="0" xfId="0" applyAlignment="1" applyBorder="1" applyFont="1">
      <alignment readingOrder="0" shrinkToFit="0" vertical="center" wrapText="1"/>
    </xf>
    <xf borderId="6" fillId="8" fontId="1" numFmtId="0" xfId="0" applyAlignment="1" applyBorder="1" applyFont="1">
      <alignment readingOrder="0" shrinkToFit="0" vertical="center" wrapText="1"/>
    </xf>
    <xf borderId="6" fillId="0" fontId="1" numFmtId="1" xfId="0" applyAlignment="1" applyBorder="1" applyFont="1" applyNumberFormat="1">
      <alignment readingOrder="0" shrinkToFit="0" vertical="center" wrapText="1"/>
    </xf>
    <xf borderId="6" fillId="0" fontId="1" numFmtId="1" xfId="0" applyAlignment="1" applyBorder="1" applyFont="1" applyNumberFormat="1">
      <alignment shrinkToFit="0" vertical="center" wrapText="1"/>
    </xf>
    <xf borderId="6" fillId="0" fontId="1" numFmtId="3" xfId="0" applyAlignment="1" applyBorder="1" applyFont="1" applyNumberFormat="1">
      <alignment shrinkToFit="0" vertical="center" wrapText="1"/>
    </xf>
    <xf borderId="6" fillId="5" fontId="22" numFmtId="1" xfId="0" applyAlignment="1" applyBorder="1" applyFont="1" applyNumberFormat="1">
      <alignment readingOrder="0" shrinkToFit="0" vertical="center" wrapText="1"/>
    </xf>
    <xf borderId="10" fillId="0" fontId="21" numFmtId="0" xfId="0" applyAlignment="1" applyBorder="1" applyFont="1">
      <alignment vertical="center"/>
    </xf>
    <xf borderId="7" fillId="8" fontId="21" numFmtId="0" xfId="0" applyAlignment="1" applyBorder="1" applyFont="1">
      <alignment readingOrder="0" shrinkToFit="0" vertical="center" wrapText="1"/>
    </xf>
    <xf borderId="7" fillId="0" fontId="21" numFmtId="1" xfId="0" applyAlignment="1" applyBorder="1" applyFont="1" applyNumberFormat="1">
      <alignment shrinkToFit="0" vertical="center" wrapText="1"/>
    </xf>
    <xf borderId="7" fillId="0" fontId="21" numFmtId="3" xfId="0" applyAlignment="1" applyBorder="1" applyFont="1" applyNumberFormat="1">
      <alignment shrinkToFit="0" vertical="center" wrapText="1"/>
    </xf>
    <xf borderId="7" fillId="5" fontId="22" numFmtId="1" xfId="0" applyAlignment="1" applyBorder="1" applyFont="1" applyNumberFormat="1">
      <alignment readingOrder="0" shrinkToFit="0" vertical="center" wrapText="1"/>
    </xf>
    <xf borderId="0" fillId="0" fontId="1" numFmtId="0" xfId="0" applyAlignment="1" applyFont="1">
      <alignment shrinkToFit="0" vertical="center" wrapText="1"/>
    </xf>
    <xf borderId="0" fillId="0" fontId="1" numFmtId="1" xfId="0" applyAlignment="1" applyFont="1" applyNumberFormat="1">
      <alignment shrinkToFit="0" vertical="center" wrapText="1"/>
    </xf>
    <xf borderId="0" fillId="0" fontId="1" numFmtId="3" xfId="0" applyAlignment="1" applyFont="1" applyNumberFormat="1">
      <alignment shrinkToFit="0" vertical="center" wrapText="1"/>
    </xf>
    <xf borderId="5" fillId="0" fontId="1" numFmtId="1" xfId="0" applyAlignment="1" applyBorder="1" applyFont="1" applyNumberFormat="1">
      <alignment shrinkToFit="0" vertical="center" wrapText="1"/>
    </xf>
    <xf borderId="5" fillId="0" fontId="1" numFmtId="3" xfId="0" applyAlignment="1" applyBorder="1" applyFont="1" applyNumberFormat="1">
      <alignment shrinkToFit="0" vertical="center" wrapText="1"/>
    </xf>
    <xf borderId="5" fillId="0" fontId="1" numFmtId="0" xfId="0" applyAlignment="1" applyBorder="1" applyFont="1">
      <alignment shrinkToFit="0" vertical="center" wrapText="1"/>
    </xf>
    <xf borderId="5" fillId="0" fontId="1" numFmtId="166" xfId="0" applyAlignment="1" applyBorder="1" applyFont="1" applyNumberFormat="1">
      <alignment shrinkToFit="0" vertical="center" wrapText="1"/>
    </xf>
    <xf borderId="5" fillId="0" fontId="1" numFmtId="167" xfId="0" applyAlignment="1" applyBorder="1" applyFont="1" applyNumberFormat="1">
      <alignment shrinkToFit="0" vertical="center" wrapText="1"/>
    </xf>
    <xf borderId="6" fillId="0" fontId="1" numFmtId="167" xfId="0" applyAlignment="1" applyBorder="1" applyFont="1" applyNumberFormat="1">
      <alignment shrinkToFit="0" vertical="center" wrapText="1"/>
    </xf>
    <xf borderId="7" fillId="0" fontId="21" numFmtId="167" xfId="0" applyAlignment="1" applyBorder="1" applyFont="1" applyNumberFormat="1">
      <alignment shrinkToFit="0" vertical="center" wrapText="1"/>
    </xf>
    <xf borderId="7" fillId="0" fontId="21" numFmtId="166" xfId="0" applyAlignment="1" applyBorder="1" applyFont="1" applyNumberFormat="1">
      <alignment shrinkToFit="0" vertical="center" wrapText="1"/>
    </xf>
    <xf borderId="0" fillId="2" fontId="1" numFmtId="0" xfId="0" applyAlignment="1" applyFont="1">
      <alignment shrinkToFit="0" wrapText="1"/>
    </xf>
    <xf borderId="6" fillId="0" fontId="1" numFmtId="0" xfId="0" applyAlignment="1" applyBorder="1" applyFont="1">
      <alignment shrinkToFit="0" vertical="center" wrapText="1"/>
    </xf>
    <xf borderId="6" fillId="0" fontId="1" numFmtId="3" xfId="0" applyAlignment="1" applyBorder="1" applyFont="1" applyNumberFormat="1">
      <alignment readingOrder="0" shrinkToFit="0" vertical="center" wrapText="1"/>
    </xf>
    <xf borderId="5" fillId="8" fontId="21" numFmtId="0" xfId="0" applyAlignment="1" applyBorder="1" applyFont="1">
      <alignment readingOrder="0" shrinkToFit="0" vertical="center" wrapText="1"/>
    </xf>
    <xf borderId="5" fillId="0" fontId="21" numFmtId="166" xfId="0" applyAlignment="1" applyBorder="1" applyFont="1" applyNumberFormat="1">
      <alignment shrinkToFit="0" vertical="center" wrapText="1"/>
    </xf>
    <xf borderId="11" fillId="8" fontId="1" numFmtId="0" xfId="0" applyAlignment="1" applyBorder="1" applyFont="1">
      <alignment readingOrder="0" shrinkToFit="0" vertical="center" wrapText="1"/>
    </xf>
    <xf borderId="11" fillId="0" fontId="1" numFmtId="167" xfId="0" applyAlignment="1" applyBorder="1" applyFont="1" applyNumberFormat="1">
      <alignment shrinkToFit="0" vertical="center" wrapText="1"/>
    </xf>
    <xf borderId="5" fillId="5" fontId="22" numFmtId="3" xfId="0" applyAlignment="1" applyBorder="1" applyFont="1" applyNumberFormat="1">
      <alignment readingOrder="0" shrinkToFit="0" vertical="center" wrapText="1"/>
    </xf>
    <xf borderId="5" fillId="5" fontId="22" numFmtId="10" xfId="0" applyAlignment="1" applyBorder="1" applyFont="1" applyNumberFormat="1">
      <alignment readingOrder="0" shrinkToFit="0" vertical="center" wrapText="1"/>
    </xf>
    <xf borderId="6" fillId="0" fontId="1" numFmtId="10" xfId="0" applyAlignment="1" applyBorder="1" applyFont="1" applyNumberFormat="1">
      <alignment readingOrder="0" shrinkToFit="0" vertical="center" wrapText="1"/>
    </xf>
    <xf borderId="7" fillId="0" fontId="21" numFmtId="1" xfId="0" applyAlignment="1" applyBorder="1" applyFont="1" applyNumberFormat="1">
      <alignment readingOrder="0" shrinkToFit="0" vertical="center" wrapText="1"/>
    </xf>
    <xf borderId="5" fillId="0" fontId="1" numFmtId="10" xfId="0" applyAlignment="1" applyBorder="1" applyFont="1" applyNumberFormat="1">
      <alignment shrinkToFit="0" vertical="center" wrapText="1"/>
    </xf>
    <xf borderId="0" fillId="0" fontId="1" numFmtId="10" xfId="0" applyAlignment="1" applyFont="1" applyNumberFormat="1">
      <alignment vertical="bottom"/>
    </xf>
    <xf borderId="5" fillId="0" fontId="21" numFmtId="167" xfId="0" applyAlignment="1" applyBorder="1" applyFont="1" applyNumberFormat="1">
      <alignment shrinkToFit="0" vertical="center" wrapText="1"/>
    </xf>
    <xf borderId="0" fillId="0" fontId="1" numFmtId="167" xfId="0" applyAlignment="1" applyFont="1" applyNumberFormat="1">
      <alignment vertical="bottom"/>
    </xf>
    <xf borderId="0" fillId="0" fontId="1" numFmtId="167" xfId="0" applyAlignment="1" applyFont="1" applyNumberFormat="1">
      <alignment shrinkToFit="0" wrapText="1"/>
    </xf>
    <xf borderId="0" fillId="0" fontId="1" numFmtId="167" xfId="0" applyFont="1" applyNumberFormat="1"/>
    <xf borderId="0" fillId="0" fontId="1" numFmtId="167" xfId="0" applyAlignment="1" applyFont="1" applyNumberFormat="1">
      <alignment shrinkToFit="0" vertical="center" wrapText="1"/>
    </xf>
    <xf borderId="0" fillId="0" fontId="21" numFmtId="167" xfId="0" applyAlignment="1" applyFont="1" applyNumberFormat="1">
      <alignment shrinkToFit="0" vertical="center" wrapText="1"/>
    </xf>
    <xf borderId="0" fillId="0" fontId="1" numFmtId="0" xfId="0" applyAlignment="1" applyFont="1">
      <alignment readingOrder="0" shrinkToFit="0" vertical="center" wrapText="1"/>
    </xf>
    <xf borderId="0" fillId="0" fontId="21" numFmtId="0" xfId="0" applyAlignment="1" applyFont="1">
      <alignment shrinkToFit="0" vertical="center" wrapText="1"/>
    </xf>
    <xf borderId="0" fillId="9" fontId="21" numFmtId="0" xfId="0" applyAlignment="1" applyFont="1">
      <alignment readingOrder="0" vertical="center"/>
    </xf>
    <xf borderId="5" fillId="0" fontId="1" numFmtId="167" xfId="0" applyAlignment="1" applyBorder="1" applyFont="1" applyNumberFormat="1">
      <alignment readingOrder="0" shrinkToFit="0" vertical="center" wrapText="1"/>
    </xf>
    <xf borderId="6" fillId="0" fontId="1" numFmtId="167" xfId="0" applyAlignment="1" applyBorder="1" applyFont="1" applyNumberFormat="1">
      <alignment readingOrder="0" shrinkToFit="0" vertical="center" wrapText="1"/>
    </xf>
    <xf borderId="7" fillId="0" fontId="21" numFmtId="3" xfId="0" applyAlignment="1" applyBorder="1" applyFont="1" applyNumberFormat="1">
      <alignment readingOrder="0" shrinkToFit="0" vertical="center" wrapText="1"/>
    </xf>
    <xf borderId="5" fillId="0" fontId="24" numFmtId="3" xfId="0" applyAlignment="1" applyBorder="1" applyFont="1" applyNumberFormat="1">
      <alignment shrinkToFit="0" vertical="center" wrapText="1"/>
    </xf>
    <xf borderId="12" fillId="8" fontId="1" numFmtId="0" xfId="0" applyAlignment="1" applyBorder="1" applyFont="1">
      <alignment readingOrder="0" shrinkToFit="0" vertical="center" wrapText="1"/>
    </xf>
    <xf borderId="12" fillId="0" fontId="25" numFmtId="3" xfId="0" applyAlignment="1" applyBorder="1" applyFont="1" applyNumberFormat="1">
      <alignment shrinkToFit="0" vertical="center" wrapText="1"/>
    </xf>
    <xf borderId="0" fillId="0" fontId="1" numFmtId="3" xfId="0" applyAlignment="1" applyFont="1" applyNumberFormat="1">
      <alignment shrinkToFit="0" wrapText="1"/>
    </xf>
    <xf borderId="6" fillId="0" fontId="24" numFmtId="167" xfId="0" applyAlignment="1" applyBorder="1" applyFont="1" applyNumberFormat="1">
      <alignment readingOrder="0" shrinkToFit="0" vertical="center" wrapText="1"/>
    </xf>
    <xf borderId="0" fillId="0" fontId="1" numFmtId="3" xfId="0" applyAlignment="1" applyFont="1" applyNumberFormat="1">
      <alignment readingOrder="0" shrinkToFit="0" vertical="center" wrapText="1"/>
    </xf>
    <xf borderId="0" fillId="0" fontId="1" numFmtId="10" xfId="0" applyAlignment="1" applyFont="1" applyNumberFormat="1">
      <alignment readingOrder="0" shrinkToFit="0" vertical="center" wrapText="1"/>
    </xf>
    <xf borderId="0" fillId="0" fontId="21" numFmtId="3" xfId="0" applyAlignment="1" applyFont="1" applyNumberFormat="1">
      <alignment readingOrder="0" shrinkToFit="0" vertical="center" wrapText="1"/>
    </xf>
    <xf borderId="8" fillId="8" fontId="21" numFmtId="0" xfId="0" applyAlignment="1" applyBorder="1" applyFont="1">
      <alignment readingOrder="0" shrinkToFit="0" vertical="center" wrapText="1"/>
    </xf>
    <xf borderId="8" fillId="0" fontId="21" numFmtId="3" xfId="0" applyAlignment="1" applyBorder="1" applyFont="1" applyNumberFormat="1">
      <alignment readingOrder="0" shrinkToFit="0" vertical="center" wrapText="1"/>
    </xf>
    <xf borderId="5" fillId="0" fontId="1" numFmtId="10" xfId="0" applyAlignment="1" applyBorder="1" applyFont="1" applyNumberFormat="1">
      <alignment readingOrder="0" shrinkToFit="0" vertical="center" wrapText="1"/>
    </xf>
    <xf borderId="5" fillId="5" fontId="22" numFmtId="166" xfId="0" applyAlignment="1" applyBorder="1" applyFont="1" applyNumberFormat="1">
      <alignment readingOrder="0" shrinkToFit="0" vertical="center" wrapText="1"/>
    </xf>
  </cellXfs>
  <cellStyles count="1">
    <cellStyle xfId="0" name="Normal" builtinId="0"/>
  </cellStyles>
  <dxfs count="5">
    <dxf>
      <font/>
      <fill>
        <patternFill patternType="none"/>
      </fill>
      <border/>
    </dxf>
    <dxf>
      <font/>
      <fill>
        <patternFill patternType="solid">
          <fgColor rgb="FF666666"/>
          <bgColor rgb="FF666666"/>
        </patternFill>
      </fill>
      <border/>
    </dxf>
    <dxf>
      <font/>
      <fill>
        <patternFill patternType="solid">
          <fgColor rgb="FFFFFFFF"/>
          <bgColor rgb="FFFFFFFF"/>
        </patternFill>
      </fill>
      <border/>
    </dxf>
    <dxf>
      <font/>
      <fill>
        <patternFill patternType="solid">
          <fgColor rgb="FFF3F3F3"/>
          <bgColor rgb="FFF3F3F3"/>
        </patternFill>
      </fill>
      <border/>
    </dxf>
    <dxf>
      <font>
        <color rgb="FF0000FF"/>
      </font>
      <fill>
        <patternFill patternType="solid">
          <fgColor rgb="FFCFE2F3"/>
          <bgColor rgb="FFCFE2F3"/>
        </patternFill>
      </fill>
      <border/>
    </dxf>
  </dxfs>
  <tableStyles count="2">
    <tableStyle count="3" pivot="0" name="READ ME-style">
      <tableStyleElement dxfId="1" type="headerRow"/>
      <tableStyleElement dxfId="2" type="firstRowStripe"/>
      <tableStyleElement dxfId="3" type="secondRowStripe"/>
    </tableStyle>
    <tableStyle count="3" pivot="0" name="READ ME-style 2">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Total Profit / Loss per Month</a:t>
            </a:r>
          </a:p>
        </c:rich>
      </c:tx>
      <c:layout>
        <c:manualLayout>
          <c:xMode val="edge"/>
          <c:yMode val="edge"/>
          <c:x val="0.03253716115948885"/>
          <c:y val="0.04995370740683303"/>
        </c:manualLayout>
      </c:layout>
      <c:overlay val="0"/>
    </c:title>
    <c:plotArea>
      <c:layout/>
      <c:areaChart>
        <c:ser>
          <c:idx val="0"/>
          <c:order val="0"/>
          <c:tx>
            <c:strRef>
              <c:f>'Example Hypothesis Driven Finan'!$B$35</c:f>
            </c:strRef>
          </c:tx>
          <c:spPr>
            <a:solidFill>
              <a:srgbClr val="4285F4">
                <a:alpha val="30000"/>
              </a:srgbClr>
            </a:solidFill>
            <a:ln cmpd="sng">
              <a:solidFill>
                <a:srgbClr val="4285F4"/>
              </a:solidFill>
            </a:ln>
          </c:spPr>
          <c:cat>
            <c:strRef>
              <c:f>'Example Hypothesis Driven Finan'!$C$19:$AX$19</c:f>
            </c:strRef>
          </c:cat>
          <c:val>
            <c:numRef>
              <c:f>'Example Hypothesis Driven Finan'!$C$35:$AX$35</c:f>
              <c:numCache/>
            </c:numRef>
          </c:val>
        </c:ser>
        <c:axId val="548142029"/>
        <c:axId val="1529458349"/>
      </c:areaChart>
      <c:catAx>
        <c:axId val="548142029"/>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529458349"/>
      </c:catAx>
      <c:valAx>
        <c:axId val="15294583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quot;$&quot;#,##0" sourceLinked="0"/>
        <c:majorTickMark val="none"/>
        <c:minorTickMark val="none"/>
        <c:tickLblPos val="nextTo"/>
        <c:spPr>
          <a:ln/>
        </c:spPr>
        <c:txPr>
          <a:bodyPr/>
          <a:lstStyle/>
          <a:p>
            <a:pPr lvl="0">
              <a:defRPr b="0">
                <a:solidFill>
                  <a:srgbClr val="000000"/>
                </a:solidFill>
                <a:latin typeface="Roboto"/>
              </a:defRPr>
            </a:pPr>
          </a:p>
        </c:txPr>
        <c:crossAx val="548142029"/>
      </c:valAx>
    </c:plotArea>
    <c:legend>
      <c:legendPos val="r"/>
      <c:overlay val="0"/>
      <c:txPr>
        <a:bodyPr/>
        <a:lstStyle/>
        <a:p>
          <a:pPr lvl="0">
            <a:defRPr b="0">
              <a:solidFill>
                <a:srgbClr val="000000"/>
              </a:solidFill>
              <a:latin typeface="Roboto"/>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Total Profit / Loss per Month</a:t>
            </a:r>
          </a:p>
        </c:rich>
      </c:tx>
      <c:layout>
        <c:manualLayout>
          <c:xMode val="edge"/>
          <c:yMode val="edge"/>
          <c:x val="0.03253716115948885"/>
          <c:y val="0.04995370740683303"/>
        </c:manualLayout>
      </c:layout>
      <c:overlay val="0"/>
    </c:title>
    <c:plotArea>
      <c:layout/>
      <c:areaChart>
        <c:ser>
          <c:idx val="0"/>
          <c:order val="0"/>
          <c:tx>
            <c:strRef>
              <c:f>Worksheet!$B$35</c:f>
            </c:strRef>
          </c:tx>
          <c:spPr>
            <a:solidFill>
              <a:srgbClr val="4285F4">
                <a:alpha val="30000"/>
              </a:srgbClr>
            </a:solidFill>
            <a:ln cmpd="sng">
              <a:solidFill>
                <a:srgbClr val="4285F4"/>
              </a:solidFill>
            </a:ln>
          </c:spPr>
          <c:cat>
            <c:strRef>
              <c:f>Worksheet!$C$19:$AX$19</c:f>
            </c:strRef>
          </c:cat>
          <c:val>
            <c:numRef>
              <c:f>Worksheet!$C$35:$AX$35</c:f>
              <c:numCache/>
            </c:numRef>
          </c:val>
        </c:ser>
        <c:axId val="1683172174"/>
        <c:axId val="1621637997"/>
      </c:areaChart>
      <c:catAx>
        <c:axId val="168317217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621637997"/>
      </c:catAx>
      <c:valAx>
        <c:axId val="162163799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83172174"/>
      </c:valAx>
    </c:plotArea>
    <c:legend>
      <c:legendPos val="r"/>
      <c:overlay val="0"/>
      <c:txPr>
        <a:bodyPr/>
        <a:lstStyle/>
        <a:p>
          <a:pPr lvl="0">
            <a:defRPr b="0">
              <a:solidFill>
                <a:srgbClr val="000000"/>
              </a:solidFill>
              <a:latin typeface="Roboto"/>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Total Profit / Loss per Month</a:t>
            </a:r>
          </a:p>
        </c:rich>
      </c:tx>
      <c:layout>
        <c:manualLayout>
          <c:xMode val="edge"/>
          <c:yMode val="edge"/>
          <c:x val="0.03253716115948885"/>
          <c:y val="0.04995370740683303"/>
        </c:manualLayout>
      </c:layout>
      <c:overlay val="0"/>
    </c:title>
    <c:plotArea>
      <c:layout/>
      <c:areaChart>
        <c:ser>
          <c:idx val="0"/>
          <c:order val="0"/>
          <c:tx>
            <c:strRef>
              <c:f>'Example with Fixed Costs'!$B$36</c:f>
            </c:strRef>
          </c:tx>
          <c:spPr>
            <a:solidFill>
              <a:srgbClr val="4285F4">
                <a:alpha val="30000"/>
              </a:srgbClr>
            </a:solidFill>
            <a:ln cmpd="sng">
              <a:solidFill>
                <a:srgbClr val="4285F4"/>
              </a:solidFill>
            </a:ln>
          </c:spPr>
          <c:cat>
            <c:strRef>
              <c:f>'Example with Fixed Costs'!$C$19:$AX$19</c:f>
            </c:strRef>
          </c:cat>
          <c:val>
            <c:numRef>
              <c:f>'Example with Fixed Costs'!$C$36:$AX$36</c:f>
              <c:numCache/>
            </c:numRef>
          </c:val>
        </c:ser>
        <c:axId val="213779917"/>
        <c:axId val="438726036"/>
      </c:areaChart>
      <c:catAx>
        <c:axId val="21377991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438726036"/>
      </c:catAx>
      <c:valAx>
        <c:axId val="4387260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quot;$&quot;#,##0" sourceLinked="0"/>
        <c:majorTickMark val="none"/>
        <c:minorTickMark val="none"/>
        <c:tickLblPos val="nextTo"/>
        <c:spPr>
          <a:ln/>
        </c:spPr>
        <c:txPr>
          <a:bodyPr/>
          <a:lstStyle/>
          <a:p>
            <a:pPr lvl="0">
              <a:defRPr b="0">
                <a:solidFill>
                  <a:srgbClr val="000000"/>
                </a:solidFill>
                <a:latin typeface="Roboto"/>
              </a:defRPr>
            </a:pPr>
          </a:p>
        </c:txPr>
        <c:crossAx val="213779917"/>
      </c:valAx>
    </c:plotArea>
    <c:legend>
      <c:legendPos val="r"/>
      <c:overlay val="0"/>
      <c:txPr>
        <a:bodyPr/>
        <a:lstStyle/>
        <a:p>
          <a:pPr lvl="0">
            <a:defRPr b="0">
              <a:solidFill>
                <a:srgbClr val="000000"/>
              </a:solidFill>
              <a:latin typeface="Roboto"/>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Total Profit / Loss per Month</a:t>
            </a:r>
          </a:p>
        </c:rich>
      </c:tx>
      <c:layout>
        <c:manualLayout>
          <c:xMode val="edge"/>
          <c:yMode val="edge"/>
          <c:x val="0.03253716115948885"/>
          <c:y val="0.04995370740683303"/>
        </c:manualLayout>
      </c:layout>
      <c:overlay val="0"/>
    </c:title>
    <c:plotArea>
      <c:layout/>
      <c:areaChart>
        <c:ser>
          <c:idx val="0"/>
          <c:order val="0"/>
          <c:tx>
            <c:strRef>
              <c:f>'Example with Market Sizing'!$B$41</c:f>
            </c:strRef>
          </c:tx>
          <c:spPr>
            <a:solidFill>
              <a:srgbClr val="4285F4">
                <a:alpha val="30000"/>
              </a:srgbClr>
            </a:solidFill>
            <a:ln cmpd="sng">
              <a:solidFill>
                <a:srgbClr val="4285F4"/>
              </a:solidFill>
            </a:ln>
          </c:spPr>
          <c:cat>
            <c:strRef>
              <c:f>'Example with Market Sizing'!$C$20:$AX$20</c:f>
            </c:strRef>
          </c:cat>
          <c:val>
            <c:numRef>
              <c:f>'Example with Market Sizing'!$C$41:$AX$41</c:f>
              <c:numCache/>
            </c:numRef>
          </c:val>
        </c:ser>
        <c:axId val="1806056147"/>
        <c:axId val="745637698"/>
      </c:areaChart>
      <c:catAx>
        <c:axId val="180605614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745637698"/>
      </c:catAx>
      <c:valAx>
        <c:axId val="74563769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quot;$&quot;#,##0" sourceLinked="0"/>
        <c:majorTickMark val="none"/>
        <c:minorTickMark val="none"/>
        <c:tickLblPos val="nextTo"/>
        <c:spPr>
          <a:ln/>
        </c:spPr>
        <c:txPr>
          <a:bodyPr/>
          <a:lstStyle/>
          <a:p>
            <a:pPr lvl="0">
              <a:defRPr b="0">
                <a:solidFill>
                  <a:srgbClr val="000000"/>
                </a:solidFill>
                <a:latin typeface="Roboto"/>
              </a:defRPr>
            </a:pPr>
          </a:p>
        </c:txPr>
        <c:crossAx val="1806056147"/>
      </c:valAx>
    </c:plotArea>
    <c:legend>
      <c:legendPos val="r"/>
      <c:overlay val="0"/>
      <c:txPr>
        <a:bodyPr/>
        <a:lstStyle/>
        <a:p>
          <a:pPr lvl="0">
            <a:defRPr b="0">
              <a:solidFill>
                <a:srgbClr val="000000"/>
              </a:solidFill>
              <a:latin typeface="Roboto"/>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 of Families in Need Supported</a:t>
            </a:r>
          </a:p>
        </c:rich>
      </c:tx>
      <c:layout>
        <c:manualLayout>
          <c:xMode val="edge"/>
          <c:yMode val="edge"/>
          <c:x val="0.03253716115948885"/>
          <c:y val="0.04995370740683303"/>
        </c:manualLayout>
      </c:layout>
      <c:overlay val="0"/>
    </c:title>
    <c:plotArea>
      <c:layout/>
      <c:areaChart>
        <c:ser>
          <c:idx val="0"/>
          <c:order val="0"/>
          <c:tx>
            <c:strRef>
              <c:f>'Example Non-Profit'!$B$60</c:f>
            </c:strRef>
          </c:tx>
          <c:spPr>
            <a:solidFill>
              <a:srgbClr val="4285F4">
                <a:alpha val="30000"/>
              </a:srgbClr>
            </a:solidFill>
            <a:ln cmpd="sng">
              <a:solidFill>
                <a:srgbClr val="4285F4"/>
              </a:solidFill>
            </a:ln>
          </c:spPr>
          <c:cat>
            <c:strRef>
              <c:f>'Example Non-Profit'!$C$24:$AX$24</c:f>
            </c:strRef>
          </c:cat>
          <c:val>
            <c:numRef>
              <c:f>'Example Non-Profit'!$C$60:$AX$60</c:f>
              <c:numCache/>
            </c:numRef>
          </c:val>
        </c:ser>
        <c:axId val="510371702"/>
        <c:axId val="1286289969"/>
      </c:areaChart>
      <c:catAx>
        <c:axId val="510371702"/>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286289969"/>
      </c:catAx>
      <c:valAx>
        <c:axId val="12862899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10371702"/>
      </c:valAx>
    </c:plotArea>
    <c:legend>
      <c:legendPos val="r"/>
      <c:overlay val="0"/>
      <c:txPr>
        <a:bodyPr/>
        <a:lstStyle/>
        <a:p>
          <a:pPr lvl="0">
            <a:defRPr b="0">
              <a:solidFill>
                <a:srgbClr val="000000"/>
              </a:solidFill>
              <a:latin typeface="Roboto"/>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 of Families in Need Supported</a:t>
            </a:r>
          </a:p>
        </c:rich>
      </c:tx>
      <c:layout>
        <c:manualLayout>
          <c:xMode val="edge"/>
          <c:yMode val="edge"/>
          <c:x val="0.03253716115948885"/>
          <c:y val="0.04995370740683303"/>
        </c:manualLayout>
      </c:layout>
      <c:overlay val="0"/>
    </c:title>
    <c:plotArea>
      <c:layout/>
      <c:areaChart>
        <c:ser>
          <c:idx val="0"/>
          <c:order val="0"/>
          <c:tx>
            <c:strRef>
              <c:f>'Example Non-Profit'!$B$59</c:f>
            </c:strRef>
          </c:tx>
          <c:spPr>
            <a:solidFill>
              <a:srgbClr val="4285F4">
                <a:alpha val="30000"/>
              </a:srgbClr>
            </a:solidFill>
            <a:ln cmpd="sng">
              <a:solidFill>
                <a:srgbClr val="4285F4"/>
              </a:solidFill>
            </a:ln>
          </c:spPr>
          <c:cat>
            <c:strRef>
              <c:f>'Example Non-Profit'!$C$24:$AX$24</c:f>
            </c:strRef>
          </c:cat>
          <c:val>
            <c:numRef>
              <c:f>'Example Non-Profit'!$C$59:$AX$59</c:f>
              <c:numCache/>
            </c:numRef>
          </c:val>
        </c:ser>
        <c:axId val="1487897604"/>
        <c:axId val="1499558623"/>
      </c:areaChart>
      <c:catAx>
        <c:axId val="148789760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499558623"/>
      </c:catAx>
      <c:valAx>
        <c:axId val="14995586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487897604"/>
      </c:valAx>
    </c:plotArea>
    <c:legend>
      <c:legendPos val="r"/>
      <c:overlay val="0"/>
      <c:txPr>
        <a:bodyPr/>
        <a:lstStyle/>
        <a:p>
          <a:pPr lvl="0">
            <a:defRPr b="0">
              <a:solidFill>
                <a:srgbClr val="000000"/>
              </a:solidFill>
              <a:latin typeface="Roboto"/>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Impact Funds Allocated</a:t>
            </a:r>
          </a:p>
        </c:rich>
      </c:tx>
      <c:layout>
        <c:manualLayout>
          <c:xMode val="edge"/>
          <c:yMode val="edge"/>
          <c:x val="0.03253716115948885"/>
          <c:y val="0.04995370740683303"/>
        </c:manualLayout>
      </c:layout>
      <c:overlay val="0"/>
    </c:title>
    <c:plotArea>
      <c:layout/>
      <c:areaChart>
        <c:ser>
          <c:idx val="0"/>
          <c:order val="0"/>
          <c:tx>
            <c:strRef>
              <c:f>'Example Non-Profit'!$B$53</c:f>
            </c:strRef>
          </c:tx>
          <c:spPr>
            <a:solidFill>
              <a:srgbClr val="4285F4">
                <a:alpha val="30000"/>
              </a:srgbClr>
            </a:solidFill>
            <a:ln cmpd="sng">
              <a:solidFill>
                <a:srgbClr val="4285F4"/>
              </a:solidFill>
            </a:ln>
          </c:spPr>
          <c:cat>
            <c:strRef>
              <c:f>'Example Non-Profit'!$C$24:$AX$24</c:f>
            </c:strRef>
          </c:cat>
          <c:val>
            <c:numRef>
              <c:f>'Example Non-Profit'!$C$53:$AX$53</c:f>
              <c:numCache/>
            </c:numRef>
          </c:val>
        </c:ser>
        <c:axId val="528774578"/>
        <c:axId val="1235200271"/>
      </c:areaChart>
      <c:catAx>
        <c:axId val="528774578"/>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235200271"/>
      </c:catAx>
      <c:valAx>
        <c:axId val="12352002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28774578"/>
      </c:valAx>
    </c:plotArea>
    <c:legend>
      <c:legendPos val="r"/>
      <c:overlay val="0"/>
      <c:txPr>
        <a:bodyPr/>
        <a:lstStyle/>
        <a:p>
          <a:pPr lvl="0">
            <a:defRPr b="0">
              <a:solidFill>
                <a:srgbClr val="000000"/>
              </a:solidFill>
              <a:latin typeface="Roboto"/>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Profit / Loss per Month</a:t>
            </a:r>
          </a:p>
        </c:rich>
      </c:tx>
      <c:layout>
        <c:manualLayout>
          <c:xMode val="edge"/>
          <c:yMode val="edge"/>
          <c:x val="0.03253716115948885"/>
          <c:y val="0.04995370740683303"/>
        </c:manualLayout>
      </c:layout>
      <c:overlay val="0"/>
    </c:title>
    <c:plotArea>
      <c:layout/>
      <c:areaChart>
        <c:ser>
          <c:idx val="0"/>
          <c:order val="0"/>
          <c:tx>
            <c:strRef>
              <c:f>'Example 2-Sided Market'!$B$37</c:f>
            </c:strRef>
          </c:tx>
          <c:spPr>
            <a:solidFill>
              <a:srgbClr val="4285F4">
                <a:alpha val="30000"/>
              </a:srgbClr>
            </a:solidFill>
            <a:ln cmpd="sng">
              <a:solidFill>
                <a:srgbClr val="4285F4"/>
              </a:solidFill>
            </a:ln>
          </c:spPr>
          <c:cat>
            <c:strRef>
              <c:f>'Example 2-Sided Market'!$C$20:$AX$20</c:f>
            </c:strRef>
          </c:cat>
          <c:val>
            <c:numRef>
              <c:f>'Example 2-Sided Market'!$C$37:$AX$37</c:f>
              <c:numCache/>
            </c:numRef>
          </c:val>
        </c:ser>
        <c:axId val="606057305"/>
        <c:axId val="1849424502"/>
      </c:areaChart>
      <c:catAx>
        <c:axId val="606057305"/>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849424502"/>
      </c:catAx>
      <c:valAx>
        <c:axId val="18494245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606057305"/>
      </c:valAx>
    </c:plotArea>
    <c:legend>
      <c:legendPos val="r"/>
      <c:overlay val="0"/>
      <c:txPr>
        <a:bodyPr/>
        <a:lstStyle/>
        <a:p>
          <a:pPr lvl="0">
            <a:defRPr b="0">
              <a:solidFill>
                <a:srgbClr val="000000"/>
              </a:solidFill>
              <a:latin typeface="Roboto"/>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2.png"/><Relationship Id="rId3"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2.png"/><Relationship Id="rId3"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image" Target="../media/image2.png"/><Relationship Id="rId3"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image" Target="../media/image2.png"/><Relationship Id="rId3"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image" Target="../media/image2.png"/><Relationship Id="rId5"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42975" cy="2000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0</xdr:colOff>
      <xdr:row>0</xdr:row>
      <xdr:rowOff>0</xdr:rowOff>
    </xdr:from>
    <xdr:ext cx="304800" cy="2000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4</xdr:row>
      <xdr:rowOff>0</xdr:rowOff>
    </xdr:from>
    <xdr:ext cx="180975" cy="20002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285750</xdr:colOff>
      <xdr:row>5</xdr:row>
      <xdr:rowOff>0</xdr:rowOff>
    </xdr:from>
    <xdr:ext cx="4295775" cy="26479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400050</xdr:colOff>
      <xdr:row>5</xdr:row>
      <xdr:rowOff>0</xdr:rowOff>
    </xdr:from>
    <xdr:ext cx="3981450" cy="245745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228600</xdr:colOff>
      <xdr:row>5</xdr:row>
      <xdr:rowOff>0</xdr:rowOff>
    </xdr:from>
    <xdr:ext cx="4076700" cy="2505075"/>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209550</xdr:colOff>
      <xdr:row>5</xdr:row>
      <xdr:rowOff>9525</xdr:rowOff>
    </xdr:from>
    <xdr:ext cx="4191000" cy="2581275"/>
    <xdr:graphicFrame>
      <xdr:nvGraphicFramePr>
        <xdr:cNvPr id="4" name="Chart 4"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209550</xdr:colOff>
      <xdr:row>5</xdr:row>
      <xdr:rowOff>0</xdr:rowOff>
    </xdr:from>
    <xdr:ext cx="5238750" cy="3228975"/>
    <xdr:graphicFrame>
      <xdr:nvGraphicFramePr>
        <xdr:cNvPr id="5"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247650</xdr:colOff>
      <xdr:row>5</xdr:row>
      <xdr:rowOff>0</xdr:rowOff>
    </xdr:from>
    <xdr:ext cx="5238750" cy="3228975"/>
    <xdr:graphicFrame>
      <xdr:nvGraphicFramePr>
        <xdr:cNvPr id="6" name="Chart 6"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13</xdr:col>
      <xdr:colOff>790575</xdr:colOff>
      <xdr:row>5</xdr:row>
      <xdr:rowOff>0</xdr:rowOff>
    </xdr:from>
    <xdr:ext cx="5238750" cy="3228975"/>
    <xdr:graphicFrame>
      <xdr:nvGraphicFramePr>
        <xdr:cNvPr id="7" name="Chart 7"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4"/>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228600</xdr:colOff>
      <xdr:row>5</xdr:row>
      <xdr:rowOff>0</xdr:rowOff>
    </xdr:from>
    <xdr:ext cx="4486275" cy="2762250"/>
    <xdr:graphicFrame>
      <xdr:nvGraphicFramePr>
        <xdr:cNvPr id="8" name="Chart 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0</xdr:colOff>
      <xdr:row>0</xdr:row>
      <xdr:rowOff>0</xdr:rowOff>
    </xdr:from>
    <xdr:ext cx="94297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0</xdr:row>
      <xdr:rowOff>0</xdr:rowOff>
    </xdr:from>
    <xdr:ext cx="304800" cy="2000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ref="A7:B12" displayName="Table_1" id="1">
  <tableColumns count="2">
    <tableColumn name="Tab" id="1"/>
    <tableColumn name="Purpose" id="2"/>
  </tableColumns>
  <tableStyleInfo name="READ ME-style" showColumnStripes="0" showFirstColumn="1" showLastColumn="1" showRowStripes="1"/>
</table>
</file>

<file path=xl/tables/table2.xml><?xml version="1.0" encoding="utf-8"?>
<table xmlns="http://schemas.openxmlformats.org/spreadsheetml/2006/main" headerRowCount="0" ref="D7:F7" displayName="Table_2" id="2">
  <tableColumns count="3">
    <tableColumn name="Column1" id="1"/>
    <tableColumn name="Column2" id="2"/>
    <tableColumn name="Column3" id="3"/>
  </tableColumns>
  <tableStyleInfo name="READ ME-style 2"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hyperlink" Target="http://kromatic.com/" TargetMode="External"/><Relationship Id="rId2" Type="http://schemas.openxmlformats.org/officeDocument/2006/relationships/hyperlink" Target="https://kromatic.com/programs/innovation-accounting" TargetMode="External"/><Relationship Id="rId3" Type="http://schemas.openxmlformats.org/officeDocument/2006/relationships/hyperlink" Target="http://kromatic.com/programs/innovation-accounting" TargetMode="External"/><Relationship Id="rId4" Type="http://schemas.openxmlformats.org/officeDocument/2006/relationships/hyperlink" Target="https://kromatic.com/programs/innovation-accounting" TargetMode="External"/><Relationship Id="rId9" Type="http://schemas.openxmlformats.org/officeDocument/2006/relationships/table" Target="../tables/table2.xml"/><Relationship Id="rId5" Type="http://schemas.openxmlformats.org/officeDocument/2006/relationships/drawing" Target="../drawings/drawing1.xml"/><Relationship Id="rId8"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kromatic.com"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88"/>
    <col customWidth="1" min="2" max="2" width="59.0"/>
    <col customWidth="1" min="5" max="5" width="14.25"/>
    <col customWidth="1" min="6" max="6" width="44.75"/>
  </cols>
  <sheetData>
    <row r="1">
      <c r="A1" s="1"/>
      <c r="B1" s="2" t="s">
        <v>0</v>
      </c>
      <c r="C1" s="3"/>
      <c r="D1" s="4" t="s">
        <v>1</v>
      </c>
      <c r="E1" s="5"/>
      <c r="F1" s="5"/>
    </row>
    <row r="2" ht="10.5" customHeight="1">
      <c r="A2" s="5"/>
      <c r="B2" s="5"/>
      <c r="C2" s="5"/>
      <c r="D2" s="5"/>
      <c r="E2" s="5"/>
      <c r="F2" s="5"/>
    </row>
    <row r="3">
      <c r="A3" s="6" t="s">
        <v>2</v>
      </c>
      <c r="B3" s="7"/>
      <c r="C3" s="7"/>
      <c r="D3" s="7"/>
      <c r="E3" s="7"/>
      <c r="F3" s="7"/>
    </row>
    <row r="4" ht="10.5" customHeight="1">
      <c r="A4" s="5"/>
      <c r="B4" s="5"/>
      <c r="C4" s="5"/>
      <c r="D4" s="5"/>
      <c r="E4" s="5"/>
      <c r="F4" s="5"/>
    </row>
    <row r="5">
      <c r="A5" s="8"/>
      <c r="B5" s="9" t="s">
        <v>3</v>
      </c>
    </row>
    <row r="6">
      <c r="A6" s="8"/>
      <c r="B6" s="8"/>
      <c r="C6" s="8"/>
      <c r="D6" s="8"/>
      <c r="E6" s="8"/>
      <c r="F6" s="8"/>
    </row>
    <row r="7">
      <c r="A7" s="10" t="s">
        <v>4</v>
      </c>
      <c r="B7" s="10" t="s">
        <v>5</v>
      </c>
      <c r="C7" s="11"/>
      <c r="D7" s="10" t="s">
        <v>6</v>
      </c>
      <c r="E7" s="10" t="s">
        <v>7</v>
      </c>
      <c r="F7" s="10" t="s">
        <v>8</v>
      </c>
    </row>
    <row r="8">
      <c r="A8" s="12" t="s">
        <v>9</v>
      </c>
      <c r="B8" s="13" t="s">
        <v>10</v>
      </c>
      <c r="C8" s="8"/>
      <c r="D8" s="14" t="s">
        <v>11</v>
      </c>
      <c r="E8" s="15" t="s">
        <v>12</v>
      </c>
      <c r="F8" s="15" t="s">
        <v>13</v>
      </c>
    </row>
    <row r="9">
      <c r="A9" s="16" t="s">
        <v>14</v>
      </c>
      <c r="B9" s="13" t="s">
        <v>15</v>
      </c>
      <c r="C9" s="8"/>
      <c r="D9" s="17" t="s">
        <v>16</v>
      </c>
      <c r="E9" s="15" t="s">
        <v>17</v>
      </c>
      <c r="F9" s="15" t="s">
        <v>18</v>
      </c>
    </row>
    <row r="10">
      <c r="A10" s="16" t="s">
        <v>19</v>
      </c>
      <c r="B10" s="18" t="s">
        <v>20</v>
      </c>
      <c r="C10" s="8"/>
      <c r="D10" s="19" t="s">
        <v>21</v>
      </c>
      <c r="E10" s="15" t="s">
        <v>22</v>
      </c>
      <c r="F10" s="15" t="s">
        <v>18</v>
      </c>
    </row>
    <row r="11">
      <c r="A11" s="16" t="s">
        <v>23</v>
      </c>
      <c r="B11" s="18" t="s">
        <v>24</v>
      </c>
      <c r="C11" s="8"/>
      <c r="D11" s="20"/>
      <c r="E11" s="20"/>
      <c r="F11" s="20"/>
    </row>
    <row r="12">
      <c r="A12" s="16" t="s">
        <v>25</v>
      </c>
      <c r="B12" s="13" t="s">
        <v>26</v>
      </c>
      <c r="C12" s="8"/>
      <c r="D12" s="8"/>
      <c r="E12" s="8"/>
      <c r="F12" s="8"/>
    </row>
    <row r="13">
      <c r="A13" s="8"/>
      <c r="B13" s="8"/>
      <c r="C13" s="8"/>
      <c r="D13" s="8"/>
      <c r="E13" s="8"/>
      <c r="F13" s="8"/>
    </row>
  </sheetData>
  <mergeCells count="1">
    <mergeCell ref="B5:F5"/>
  </mergeCells>
  <hyperlinks>
    <hyperlink r:id="rId1" ref="B1"/>
    <hyperlink r:id="rId2" ref="B5"/>
    <hyperlink r:id="rId3" ref="B10"/>
    <hyperlink r:id="rId4" ref="B11"/>
  </hyperlinks>
  <drawing r:id="rId5"/>
  <tableParts count="2">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75"/>
  <cols>
    <col customWidth="1" min="2" max="2" width="18.63"/>
    <col customWidth="1" min="3" max="3" width="13.0"/>
    <col customWidth="1" min="5" max="5" width="16.0"/>
  </cols>
  <sheetData>
    <row r="1">
      <c r="A1" s="21"/>
      <c r="B1" s="21" t="s">
        <v>14</v>
      </c>
      <c r="C1" s="22"/>
      <c r="D1" s="22"/>
      <c r="E1" s="22"/>
      <c r="F1" s="22"/>
      <c r="G1" s="22"/>
      <c r="H1" s="22"/>
      <c r="I1" s="22"/>
      <c r="J1" s="22"/>
      <c r="K1" s="22"/>
      <c r="L1" s="22"/>
      <c r="M1" s="22"/>
      <c r="N1" s="22"/>
      <c r="O1" s="22"/>
      <c r="P1" s="22"/>
      <c r="Q1" s="22"/>
    </row>
    <row r="2" ht="10.5" customHeight="1">
      <c r="A2" s="23"/>
      <c r="B2" s="23"/>
      <c r="C2" s="23"/>
      <c r="D2" s="23"/>
      <c r="E2" s="23"/>
      <c r="F2" s="23"/>
      <c r="G2" s="23"/>
      <c r="H2" s="23"/>
      <c r="I2" s="23"/>
      <c r="J2" s="23"/>
      <c r="K2" s="23"/>
      <c r="L2" s="23"/>
      <c r="M2" s="23"/>
      <c r="N2" s="23"/>
      <c r="O2" s="23"/>
      <c r="P2" s="23"/>
      <c r="Q2" s="23"/>
    </row>
    <row r="3" ht="19.5" customHeight="1">
      <c r="A3" s="24"/>
      <c r="B3" s="25" t="s">
        <v>27</v>
      </c>
      <c r="C3" s="24"/>
      <c r="D3" s="24"/>
      <c r="E3" s="24"/>
      <c r="F3" s="24"/>
      <c r="G3" s="24"/>
      <c r="H3" s="24"/>
      <c r="I3" s="24"/>
      <c r="J3" s="24"/>
      <c r="K3" s="24"/>
      <c r="L3" s="24"/>
      <c r="M3" s="24"/>
      <c r="N3" s="24"/>
      <c r="O3" s="24"/>
      <c r="P3" s="24"/>
      <c r="Q3" s="24"/>
    </row>
    <row r="4" ht="10.5" customHeight="1">
      <c r="A4" s="26"/>
      <c r="B4" s="26"/>
      <c r="C4" s="26"/>
      <c r="D4" s="26"/>
      <c r="E4" s="26"/>
      <c r="F4" s="26"/>
      <c r="G4" s="26"/>
      <c r="H4" s="26"/>
      <c r="I4" s="26"/>
      <c r="J4" s="26"/>
      <c r="K4" s="26"/>
      <c r="L4" s="26"/>
      <c r="M4" s="26"/>
      <c r="N4" s="26"/>
      <c r="O4" s="26"/>
      <c r="P4" s="26"/>
      <c r="Q4" s="26"/>
    </row>
    <row r="5">
      <c r="A5" s="27"/>
      <c r="B5" s="27" t="s">
        <v>28</v>
      </c>
      <c r="C5" s="27" t="s">
        <v>29</v>
      </c>
      <c r="D5" s="27" t="s">
        <v>30</v>
      </c>
      <c r="E5" s="27" t="s">
        <v>31</v>
      </c>
      <c r="F5" s="27" t="s">
        <v>32</v>
      </c>
      <c r="G5" s="27" t="s">
        <v>33</v>
      </c>
      <c r="H5" s="27" t="s">
        <v>34</v>
      </c>
      <c r="I5" s="27" t="s">
        <v>35</v>
      </c>
      <c r="J5" s="27" t="s">
        <v>36</v>
      </c>
      <c r="K5" s="27" t="s">
        <v>37</v>
      </c>
      <c r="L5" s="27" t="s">
        <v>38</v>
      </c>
      <c r="M5" s="27" t="s">
        <v>39</v>
      </c>
      <c r="N5" s="27" t="s">
        <v>40</v>
      </c>
      <c r="O5" s="27" t="s">
        <v>41</v>
      </c>
      <c r="P5" s="27" t="s">
        <v>42</v>
      </c>
      <c r="Q5" s="27" t="s">
        <v>43</v>
      </c>
    </row>
    <row r="6">
      <c r="A6" s="28" t="s">
        <v>44</v>
      </c>
      <c r="B6" s="29">
        <v>500.0</v>
      </c>
      <c r="C6" s="29">
        <v>550.0</v>
      </c>
      <c r="D6" s="29">
        <v>500.0</v>
      </c>
      <c r="E6" s="29">
        <v>750.0</v>
      </c>
      <c r="F6" s="29">
        <v>1000.0</v>
      </c>
      <c r="G6" s="29">
        <v>1050.0</v>
      </c>
      <c r="H6" s="30">
        <v>1000.0</v>
      </c>
      <c r="I6" s="29">
        <v>1500.0</v>
      </c>
      <c r="J6" s="29">
        <v>2000.0</v>
      </c>
      <c r="K6" s="29">
        <v>2010.0</v>
      </c>
      <c r="L6" s="29">
        <v>2000.0</v>
      </c>
      <c r="M6" s="29">
        <v>3000.0</v>
      </c>
      <c r="N6" s="29">
        <v>4000.0</v>
      </c>
      <c r="O6" s="29">
        <v>4500.0</v>
      </c>
      <c r="P6" s="29">
        <v>4000.0</v>
      </c>
      <c r="Q6" s="29">
        <v>5000.0</v>
      </c>
    </row>
    <row r="7">
      <c r="A7" s="31" t="s">
        <v>45</v>
      </c>
      <c r="B7" s="32">
        <f t="shared" ref="B7:Q7" si="1">-B6/50</f>
        <v>-10</v>
      </c>
      <c r="C7" s="32">
        <f t="shared" si="1"/>
        <v>-11</v>
      </c>
      <c r="D7" s="32">
        <f t="shared" si="1"/>
        <v>-10</v>
      </c>
      <c r="E7" s="32">
        <f t="shared" si="1"/>
        <v>-15</v>
      </c>
      <c r="F7" s="32">
        <f t="shared" si="1"/>
        <v>-20</v>
      </c>
      <c r="G7" s="32">
        <f t="shared" si="1"/>
        <v>-21</v>
      </c>
      <c r="H7" s="32">
        <f t="shared" si="1"/>
        <v>-20</v>
      </c>
      <c r="I7" s="32">
        <f t="shared" si="1"/>
        <v>-30</v>
      </c>
      <c r="J7" s="32">
        <f t="shared" si="1"/>
        <v>-40</v>
      </c>
      <c r="K7" s="32">
        <f t="shared" si="1"/>
        <v>-40.2</v>
      </c>
      <c r="L7" s="32">
        <f t="shared" si="1"/>
        <v>-40</v>
      </c>
      <c r="M7" s="32">
        <f t="shared" si="1"/>
        <v>-60</v>
      </c>
      <c r="N7" s="32">
        <f t="shared" si="1"/>
        <v>-80</v>
      </c>
      <c r="O7" s="32">
        <f t="shared" si="1"/>
        <v>-90</v>
      </c>
      <c r="P7" s="32">
        <f t="shared" si="1"/>
        <v>-80</v>
      </c>
      <c r="Q7" s="32">
        <f t="shared" si="1"/>
        <v>-100</v>
      </c>
    </row>
    <row r="8">
      <c r="A8" s="33" t="s">
        <v>46</v>
      </c>
      <c r="B8" s="34">
        <f t="shared" ref="B8:Q8" si="2">B6+B7</f>
        <v>490</v>
      </c>
      <c r="C8" s="34">
        <f t="shared" si="2"/>
        <v>539</v>
      </c>
      <c r="D8" s="34">
        <f t="shared" si="2"/>
        <v>490</v>
      </c>
      <c r="E8" s="34">
        <f t="shared" si="2"/>
        <v>735</v>
      </c>
      <c r="F8" s="34">
        <f t="shared" si="2"/>
        <v>980</v>
      </c>
      <c r="G8" s="34">
        <f t="shared" si="2"/>
        <v>1029</v>
      </c>
      <c r="H8" s="34">
        <f t="shared" si="2"/>
        <v>980</v>
      </c>
      <c r="I8" s="34">
        <f t="shared" si="2"/>
        <v>1470</v>
      </c>
      <c r="J8" s="34">
        <f t="shared" si="2"/>
        <v>1960</v>
      </c>
      <c r="K8" s="34">
        <f t="shared" si="2"/>
        <v>1969.8</v>
      </c>
      <c r="L8" s="34">
        <f t="shared" si="2"/>
        <v>1960</v>
      </c>
      <c r="M8" s="34">
        <f t="shared" si="2"/>
        <v>2940</v>
      </c>
      <c r="N8" s="34">
        <f t="shared" si="2"/>
        <v>3920</v>
      </c>
      <c r="O8" s="34">
        <f t="shared" si="2"/>
        <v>4410</v>
      </c>
      <c r="P8" s="34">
        <f t="shared" si="2"/>
        <v>3920</v>
      </c>
      <c r="Q8" s="34">
        <f t="shared" si="2"/>
        <v>4900</v>
      </c>
    </row>
    <row r="9">
      <c r="A9" s="35"/>
      <c r="B9" s="36"/>
      <c r="C9" s="36"/>
      <c r="D9" s="36"/>
      <c r="E9" s="36"/>
      <c r="F9" s="36"/>
      <c r="G9" s="36"/>
      <c r="H9" s="36"/>
      <c r="I9" s="36"/>
      <c r="J9" s="36"/>
      <c r="K9" s="36"/>
      <c r="L9" s="36"/>
      <c r="M9" s="36"/>
      <c r="N9" s="36"/>
      <c r="O9" s="36"/>
      <c r="P9" s="36"/>
      <c r="Q9" s="36"/>
    </row>
    <row r="10">
      <c r="A10" s="31" t="s">
        <v>47</v>
      </c>
      <c r="B10" s="32">
        <f t="shared" ref="B10:E10" si="3">B6*0.5</f>
        <v>250</v>
      </c>
      <c r="C10" s="32">
        <f t="shared" si="3"/>
        <v>275</v>
      </c>
      <c r="D10" s="32">
        <f t="shared" si="3"/>
        <v>250</v>
      </c>
      <c r="E10" s="32">
        <f t="shared" si="3"/>
        <v>375</v>
      </c>
      <c r="F10" s="32">
        <f t="shared" ref="F10:I10" si="4">F6*0.3</f>
        <v>300</v>
      </c>
      <c r="G10" s="32">
        <f t="shared" si="4"/>
        <v>315</v>
      </c>
      <c r="H10" s="32">
        <f t="shared" si="4"/>
        <v>300</v>
      </c>
      <c r="I10" s="32">
        <f t="shared" si="4"/>
        <v>450</v>
      </c>
      <c r="J10" s="32">
        <f t="shared" ref="J10:M10" si="5">J6*0.2</f>
        <v>400</v>
      </c>
      <c r="K10" s="32">
        <f t="shared" si="5"/>
        <v>402</v>
      </c>
      <c r="L10" s="32">
        <f t="shared" si="5"/>
        <v>400</v>
      </c>
      <c r="M10" s="32">
        <f t="shared" si="5"/>
        <v>600</v>
      </c>
      <c r="N10" s="32">
        <f t="shared" ref="N10:Q10" si="6">N6*0.15</f>
        <v>600</v>
      </c>
      <c r="O10" s="32">
        <f t="shared" si="6"/>
        <v>675</v>
      </c>
      <c r="P10" s="32">
        <f t="shared" si="6"/>
        <v>600</v>
      </c>
      <c r="Q10" s="32">
        <f t="shared" si="6"/>
        <v>750</v>
      </c>
    </row>
    <row r="11">
      <c r="A11" s="33" t="s">
        <v>48</v>
      </c>
      <c r="B11" s="34">
        <f t="shared" ref="B11:Q11" si="7">B8-B10</f>
        <v>240</v>
      </c>
      <c r="C11" s="34">
        <f t="shared" si="7"/>
        <v>264</v>
      </c>
      <c r="D11" s="34">
        <f t="shared" si="7"/>
        <v>240</v>
      </c>
      <c r="E11" s="34">
        <f t="shared" si="7"/>
        <v>360</v>
      </c>
      <c r="F11" s="34">
        <f t="shared" si="7"/>
        <v>680</v>
      </c>
      <c r="G11" s="34">
        <f t="shared" si="7"/>
        <v>714</v>
      </c>
      <c r="H11" s="34">
        <f t="shared" si="7"/>
        <v>680</v>
      </c>
      <c r="I11" s="34">
        <f t="shared" si="7"/>
        <v>1020</v>
      </c>
      <c r="J11" s="34">
        <f t="shared" si="7"/>
        <v>1560</v>
      </c>
      <c r="K11" s="34">
        <f t="shared" si="7"/>
        <v>1567.8</v>
      </c>
      <c r="L11" s="34">
        <f t="shared" si="7"/>
        <v>1560</v>
      </c>
      <c r="M11" s="34">
        <f t="shared" si="7"/>
        <v>2340</v>
      </c>
      <c r="N11" s="34">
        <f t="shared" si="7"/>
        <v>3320</v>
      </c>
      <c r="O11" s="34">
        <f t="shared" si="7"/>
        <v>3735</v>
      </c>
      <c r="P11" s="34">
        <f t="shared" si="7"/>
        <v>3320</v>
      </c>
      <c r="Q11" s="34">
        <f t="shared" si="7"/>
        <v>4150</v>
      </c>
    </row>
    <row r="12">
      <c r="A12" s="35"/>
      <c r="B12" s="36"/>
      <c r="C12" s="36"/>
      <c r="D12" s="36"/>
      <c r="E12" s="36"/>
      <c r="F12" s="36"/>
      <c r="G12" s="36"/>
      <c r="H12" s="36"/>
      <c r="I12" s="36"/>
      <c r="J12" s="36"/>
      <c r="K12" s="36"/>
      <c r="L12" s="36"/>
      <c r="M12" s="36"/>
      <c r="N12" s="36"/>
      <c r="O12" s="36"/>
      <c r="P12" s="36"/>
      <c r="Q12" s="36"/>
    </row>
    <row r="13">
      <c r="A13" s="37" t="s">
        <v>49</v>
      </c>
      <c r="B13" s="38"/>
      <c r="C13" s="38"/>
      <c r="D13" s="38"/>
      <c r="E13" s="38"/>
      <c r="F13" s="38"/>
      <c r="G13" s="38"/>
      <c r="H13" s="38"/>
      <c r="I13" s="38"/>
      <c r="J13" s="38"/>
      <c r="K13" s="38"/>
      <c r="L13" s="38"/>
      <c r="M13" s="38"/>
      <c r="N13" s="38"/>
      <c r="O13" s="38"/>
      <c r="P13" s="38"/>
      <c r="Q13" s="38"/>
    </row>
    <row r="14">
      <c r="A14" s="39" t="s">
        <v>50</v>
      </c>
      <c r="B14" s="29">
        <v>15.0</v>
      </c>
      <c r="C14" s="29">
        <v>20.0</v>
      </c>
      <c r="D14" s="29">
        <v>15.0</v>
      </c>
      <c r="E14" s="29">
        <v>20.0</v>
      </c>
      <c r="F14" s="29">
        <v>20.0</v>
      </c>
      <c r="G14" s="29">
        <v>20.0</v>
      </c>
      <c r="H14" s="29">
        <v>20.0</v>
      </c>
      <c r="I14" s="29">
        <v>25.0</v>
      </c>
      <c r="J14" s="29">
        <v>25.0</v>
      </c>
      <c r="K14" s="29">
        <v>25.0</v>
      </c>
      <c r="L14" s="29">
        <v>25.0</v>
      </c>
      <c r="M14" s="29">
        <v>40.0</v>
      </c>
      <c r="N14" s="29">
        <v>30.0</v>
      </c>
      <c r="O14" s="29">
        <v>30.0</v>
      </c>
      <c r="P14" s="29">
        <v>30.0</v>
      </c>
      <c r="Q14" s="29">
        <v>35.0</v>
      </c>
    </row>
    <row r="15">
      <c r="A15" s="39" t="s">
        <v>51</v>
      </c>
      <c r="B15" s="29">
        <v>100.0</v>
      </c>
      <c r="C15" s="29">
        <v>120.0</v>
      </c>
      <c r="D15" s="29">
        <v>100.0</v>
      </c>
      <c r="E15" s="29">
        <v>100.0</v>
      </c>
      <c r="F15" s="29">
        <v>100.0</v>
      </c>
      <c r="G15" s="29">
        <v>100.0</v>
      </c>
      <c r="H15" s="29">
        <v>100.0</v>
      </c>
      <c r="I15" s="29">
        <v>100.0</v>
      </c>
      <c r="J15" s="29">
        <v>100.0</v>
      </c>
      <c r="K15" s="29">
        <v>100.0</v>
      </c>
      <c r="L15" s="29">
        <v>100.0</v>
      </c>
      <c r="M15" s="29">
        <v>100.0</v>
      </c>
      <c r="N15" s="29">
        <v>100.0</v>
      </c>
      <c r="O15" s="29">
        <v>100.0</v>
      </c>
      <c r="P15" s="29">
        <v>100.0</v>
      </c>
      <c r="Q15" s="29">
        <v>100.0</v>
      </c>
    </row>
    <row r="16">
      <c r="A16" s="39" t="s">
        <v>52</v>
      </c>
      <c r="B16" s="29">
        <v>1.0</v>
      </c>
      <c r="C16" s="29">
        <v>1.0</v>
      </c>
      <c r="D16" s="29">
        <v>1.0</v>
      </c>
      <c r="E16" s="29">
        <v>1.0</v>
      </c>
      <c r="F16" s="29">
        <v>1.0</v>
      </c>
      <c r="G16" s="29">
        <v>1.0</v>
      </c>
      <c r="H16" s="29">
        <v>1.0</v>
      </c>
      <c r="I16" s="29">
        <v>1.0</v>
      </c>
      <c r="J16" s="29">
        <v>1.0</v>
      </c>
      <c r="K16" s="29">
        <v>1.0</v>
      </c>
      <c r="L16" s="29">
        <v>1.0</v>
      </c>
      <c r="M16" s="29">
        <v>1.0</v>
      </c>
      <c r="N16" s="29">
        <v>1.0</v>
      </c>
      <c r="O16" s="29">
        <v>1.0</v>
      </c>
      <c r="P16" s="29">
        <v>1.0</v>
      </c>
      <c r="Q16" s="29">
        <v>1.0</v>
      </c>
    </row>
    <row r="17">
      <c r="A17" s="28" t="s">
        <v>53</v>
      </c>
      <c r="B17" s="29">
        <v>5.0</v>
      </c>
      <c r="C17" s="29">
        <v>5.0</v>
      </c>
      <c r="D17" s="29">
        <v>5.0</v>
      </c>
      <c r="E17" s="29">
        <v>5.0</v>
      </c>
      <c r="F17" s="29">
        <v>5.0</v>
      </c>
      <c r="G17" s="29">
        <v>5.0</v>
      </c>
      <c r="H17" s="29">
        <v>5.0</v>
      </c>
      <c r="I17" s="29">
        <v>5.0</v>
      </c>
      <c r="J17" s="29">
        <v>5.0</v>
      </c>
      <c r="K17" s="29">
        <v>5.0</v>
      </c>
      <c r="L17" s="29">
        <v>5.0</v>
      </c>
      <c r="M17" s="29">
        <v>5.0</v>
      </c>
      <c r="N17" s="29">
        <v>5.0</v>
      </c>
      <c r="O17" s="29">
        <v>5.0</v>
      </c>
      <c r="P17" s="29">
        <v>5.0</v>
      </c>
      <c r="Q17" s="29">
        <v>5.0</v>
      </c>
    </row>
    <row r="18">
      <c r="A18" s="28" t="s">
        <v>54</v>
      </c>
      <c r="B18" s="29">
        <v>3.0</v>
      </c>
      <c r="C18" s="29">
        <v>3.0</v>
      </c>
      <c r="D18" s="29">
        <v>3.0</v>
      </c>
      <c r="E18" s="29">
        <v>3.0</v>
      </c>
      <c r="F18" s="29">
        <v>3.0</v>
      </c>
      <c r="G18" s="29">
        <v>3.0</v>
      </c>
      <c r="H18" s="29">
        <v>3.0</v>
      </c>
      <c r="I18" s="29">
        <v>3.0</v>
      </c>
      <c r="J18" s="29">
        <v>3.0</v>
      </c>
      <c r="K18" s="29">
        <v>3.0</v>
      </c>
      <c r="L18" s="29">
        <v>3.0</v>
      </c>
      <c r="M18" s="29">
        <v>3.0</v>
      </c>
      <c r="N18" s="29">
        <v>3.0</v>
      </c>
      <c r="O18" s="29">
        <v>3.0</v>
      </c>
      <c r="P18" s="29">
        <v>3.0</v>
      </c>
      <c r="Q18" s="29">
        <v>3.0</v>
      </c>
    </row>
    <row r="19">
      <c r="A19" s="28" t="s">
        <v>55</v>
      </c>
      <c r="B19" s="29">
        <v>6.0</v>
      </c>
      <c r="C19" s="29">
        <v>6.0</v>
      </c>
      <c r="D19" s="29">
        <v>6.0</v>
      </c>
      <c r="E19" s="29">
        <v>6.0</v>
      </c>
      <c r="F19" s="29">
        <v>6.0</v>
      </c>
      <c r="G19" s="29">
        <v>6.0</v>
      </c>
      <c r="H19" s="29">
        <v>6.0</v>
      </c>
      <c r="I19" s="29">
        <v>6.0</v>
      </c>
      <c r="J19" s="29">
        <v>6.0</v>
      </c>
      <c r="K19" s="29">
        <v>6.0</v>
      </c>
      <c r="L19" s="29">
        <v>6.0</v>
      </c>
      <c r="M19" s="29">
        <v>6.0</v>
      </c>
      <c r="N19" s="29">
        <v>6.0</v>
      </c>
      <c r="O19" s="29">
        <v>6.0</v>
      </c>
      <c r="P19" s="29">
        <v>6.0</v>
      </c>
      <c r="Q19" s="29">
        <v>6.0</v>
      </c>
    </row>
    <row r="20">
      <c r="A20" s="28" t="s">
        <v>56</v>
      </c>
      <c r="B20" s="29">
        <v>200.0</v>
      </c>
      <c r="C20" s="29">
        <v>200.0</v>
      </c>
      <c r="D20" s="29">
        <v>200.0</v>
      </c>
      <c r="E20" s="29">
        <v>200.0</v>
      </c>
      <c r="F20" s="29">
        <v>200.0</v>
      </c>
      <c r="G20" s="29">
        <v>200.0</v>
      </c>
      <c r="H20" s="29">
        <v>200.0</v>
      </c>
      <c r="I20" s="29">
        <v>200.0</v>
      </c>
      <c r="J20" s="29">
        <v>200.0</v>
      </c>
      <c r="K20" s="29">
        <v>200.0</v>
      </c>
      <c r="L20" s="29">
        <v>200.0</v>
      </c>
      <c r="M20" s="29">
        <v>200.0</v>
      </c>
      <c r="N20" s="29">
        <v>200.0</v>
      </c>
      <c r="O20" s="29">
        <v>200.0</v>
      </c>
      <c r="P20" s="29">
        <v>200.0</v>
      </c>
      <c r="Q20" s="29">
        <v>200.0</v>
      </c>
    </row>
    <row r="21">
      <c r="A21" s="28" t="s">
        <v>57</v>
      </c>
      <c r="B21" s="29">
        <v>2.0</v>
      </c>
      <c r="C21" s="29">
        <v>2.0</v>
      </c>
      <c r="D21" s="29">
        <v>2.0</v>
      </c>
      <c r="E21" s="29">
        <v>2.0</v>
      </c>
      <c r="F21" s="29">
        <v>2.0</v>
      </c>
      <c r="G21" s="29">
        <v>2.0</v>
      </c>
      <c r="H21" s="29">
        <v>2.0</v>
      </c>
      <c r="I21" s="29">
        <v>2.0</v>
      </c>
      <c r="J21" s="29">
        <v>2.0</v>
      </c>
      <c r="K21" s="29">
        <v>2.0</v>
      </c>
      <c r="L21" s="29">
        <v>2.0</v>
      </c>
      <c r="M21" s="29">
        <v>2.0</v>
      </c>
      <c r="N21" s="29">
        <v>2.0</v>
      </c>
      <c r="O21" s="29">
        <v>2.0</v>
      </c>
      <c r="P21" s="29">
        <v>2.0</v>
      </c>
      <c r="Q21" s="29">
        <v>2.0</v>
      </c>
    </row>
    <row r="22">
      <c r="A22" s="28" t="s">
        <v>58</v>
      </c>
      <c r="B22" s="29">
        <v>2.0</v>
      </c>
      <c r="C22" s="29">
        <v>2.0</v>
      </c>
      <c r="D22" s="29">
        <v>2.0</v>
      </c>
      <c r="E22" s="29">
        <v>2.0</v>
      </c>
      <c r="F22" s="29">
        <v>2.0</v>
      </c>
      <c r="G22" s="29">
        <v>2.0</v>
      </c>
      <c r="H22" s="29">
        <v>2.0</v>
      </c>
      <c r="I22" s="29">
        <v>2.0</v>
      </c>
      <c r="J22" s="29">
        <v>2.0</v>
      </c>
      <c r="K22" s="29">
        <v>2.0</v>
      </c>
      <c r="L22" s="29">
        <v>2.0</v>
      </c>
      <c r="M22" s="29">
        <v>2.0</v>
      </c>
      <c r="N22" s="29">
        <v>2.0</v>
      </c>
      <c r="O22" s="29">
        <v>2.0</v>
      </c>
      <c r="P22" s="29">
        <v>2.0</v>
      </c>
      <c r="Q22" s="29">
        <v>2.0</v>
      </c>
    </row>
    <row r="23">
      <c r="A23" s="28" t="s">
        <v>59</v>
      </c>
      <c r="B23" s="29">
        <v>1.0</v>
      </c>
      <c r="C23" s="29">
        <v>1.0</v>
      </c>
      <c r="D23" s="29">
        <v>1.0</v>
      </c>
      <c r="E23" s="29">
        <v>1.0</v>
      </c>
      <c r="F23" s="29">
        <v>1.0</v>
      </c>
      <c r="G23" s="29">
        <v>1.0</v>
      </c>
      <c r="H23" s="29">
        <v>1.0</v>
      </c>
      <c r="I23" s="29">
        <v>1.0</v>
      </c>
      <c r="J23" s="29">
        <v>1.0</v>
      </c>
      <c r="K23" s="29">
        <v>1.0</v>
      </c>
      <c r="L23" s="29">
        <v>1.0</v>
      </c>
      <c r="M23" s="29">
        <v>1.0</v>
      </c>
      <c r="N23" s="29">
        <v>1.0</v>
      </c>
      <c r="O23" s="29">
        <v>1.0</v>
      </c>
      <c r="P23" s="29">
        <v>1.0</v>
      </c>
      <c r="Q23" s="29">
        <v>1.0</v>
      </c>
    </row>
    <row r="24">
      <c r="A24" s="31" t="s">
        <v>60</v>
      </c>
      <c r="B24" s="32">
        <v>4.0</v>
      </c>
      <c r="C24" s="32">
        <v>4.0</v>
      </c>
      <c r="D24" s="32">
        <v>4.0</v>
      </c>
      <c r="E24" s="32">
        <v>4.0</v>
      </c>
      <c r="F24" s="32">
        <v>4.0</v>
      </c>
      <c r="G24" s="32">
        <v>4.0</v>
      </c>
      <c r="H24" s="32">
        <v>4.0</v>
      </c>
      <c r="I24" s="32">
        <v>4.0</v>
      </c>
      <c r="J24" s="32">
        <v>4.0</v>
      </c>
      <c r="K24" s="32">
        <v>4.0</v>
      </c>
      <c r="L24" s="32">
        <v>4.0</v>
      </c>
      <c r="M24" s="32">
        <v>4.0</v>
      </c>
      <c r="N24" s="32">
        <v>4.0</v>
      </c>
      <c r="O24" s="32">
        <v>4.0</v>
      </c>
      <c r="P24" s="32">
        <v>4.0</v>
      </c>
      <c r="Q24" s="32">
        <v>4.0</v>
      </c>
    </row>
    <row r="25">
      <c r="A25" s="40" t="s">
        <v>61</v>
      </c>
      <c r="B25" s="41">
        <f t="shared" ref="B25:Q25" si="8">SUM(B14:B24)</f>
        <v>339</v>
      </c>
      <c r="C25" s="41">
        <f t="shared" si="8"/>
        <v>364</v>
      </c>
      <c r="D25" s="41">
        <f t="shared" si="8"/>
        <v>339</v>
      </c>
      <c r="E25" s="41">
        <f t="shared" si="8"/>
        <v>344</v>
      </c>
      <c r="F25" s="41">
        <f t="shared" si="8"/>
        <v>344</v>
      </c>
      <c r="G25" s="41">
        <f t="shared" si="8"/>
        <v>344</v>
      </c>
      <c r="H25" s="41">
        <f t="shared" si="8"/>
        <v>344</v>
      </c>
      <c r="I25" s="41">
        <f t="shared" si="8"/>
        <v>349</v>
      </c>
      <c r="J25" s="41">
        <f t="shared" si="8"/>
        <v>349</v>
      </c>
      <c r="K25" s="41">
        <f t="shared" si="8"/>
        <v>349</v>
      </c>
      <c r="L25" s="41">
        <f t="shared" si="8"/>
        <v>349</v>
      </c>
      <c r="M25" s="41">
        <f t="shared" si="8"/>
        <v>364</v>
      </c>
      <c r="N25" s="41">
        <f t="shared" si="8"/>
        <v>354</v>
      </c>
      <c r="O25" s="41">
        <f t="shared" si="8"/>
        <v>354</v>
      </c>
      <c r="P25" s="41">
        <f t="shared" si="8"/>
        <v>354</v>
      </c>
      <c r="Q25" s="41">
        <f t="shared" si="8"/>
        <v>359</v>
      </c>
    </row>
    <row r="26">
      <c r="A26" s="33" t="s">
        <v>62</v>
      </c>
      <c r="B26" s="34">
        <f t="shared" ref="B26:Q26" si="9">B11-B25</f>
        <v>-99</v>
      </c>
      <c r="C26" s="34">
        <f t="shared" si="9"/>
        <v>-100</v>
      </c>
      <c r="D26" s="34">
        <f t="shared" si="9"/>
        <v>-99</v>
      </c>
      <c r="E26" s="34">
        <f t="shared" si="9"/>
        <v>16</v>
      </c>
      <c r="F26" s="34">
        <f t="shared" si="9"/>
        <v>336</v>
      </c>
      <c r="G26" s="34">
        <f t="shared" si="9"/>
        <v>370</v>
      </c>
      <c r="H26" s="34">
        <f t="shared" si="9"/>
        <v>336</v>
      </c>
      <c r="I26" s="34">
        <f t="shared" si="9"/>
        <v>671</v>
      </c>
      <c r="J26" s="34">
        <f t="shared" si="9"/>
        <v>1211</v>
      </c>
      <c r="K26" s="34">
        <f t="shared" si="9"/>
        <v>1218.8</v>
      </c>
      <c r="L26" s="34">
        <f t="shared" si="9"/>
        <v>1211</v>
      </c>
      <c r="M26" s="34">
        <f t="shared" si="9"/>
        <v>1976</v>
      </c>
      <c r="N26" s="34">
        <f t="shared" si="9"/>
        <v>2966</v>
      </c>
      <c r="O26" s="34">
        <f t="shared" si="9"/>
        <v>3381</v>
      </c>
      <c r="P26" s="34">
        <f t="shared" si="9"/>
        <v>2966</v>
      </c>
      <c r="Q26" s="34">
        <f t="shared" si="9"/>
        <v>3791</v>
      </c>
    </row>
    <row r="27">
      <c r="A27" s="42"/>
      <c r="B27" s="38"/>
      <c r="C27" s="38"/>
      <c r="D27" s="38"/>
      <c r="E27" s="38"/>
      <c r="F27" s="38"/>
      <c r="G27" s="38"/>
      <c r="H27" s="38"/>
      <c r="I27" s="38"/>
      <c r="J27" s="38"/>
      <c r="K27" s="38"/>
      <c r="L27" s="38"/>
      <c r="M27" s="38"/>
      <c r="N27" s="38"/>
      <c r="O27" s="38"/>
      <c r="P27" s="38"/>
      <c r="Q27" s="38"/>
    </row>
    <row r="28">
      <c r="A28" s="31" t="s">
        <v>63</v>
      </c>
      <c r="B28" s="43">
        <v>2.5</v>
      </c>
      <c r="C28" s="43">
        <v>2.5</v>
      </c>
      <c r="D28" s="43">
        <v>2.5</v>
      </c>
      <c r="E28" s="43">
        <v>2.5</v>
      </c>
      <c r="F28" s="43">
        <v>2.5</v>
      </c>
      <c r="G28" s="43">
        <v>2.5</v>
      </c>
      <c r="H28" s="43">
        <v>2.5</v>
      </c>
      <c r="I28" s="43">
        <v>2.5</v>
      </c>
      <c r="J28" s="43">
        <v>2.5</v>
      </c>
      <c r="K28" s="43">
        <v>2.5</v>
      </c>
      <c r="L28" s="43">
        <v>2.5</v>
      </c>
      <c r="M28" s="43">
        <v>2.5</v>
      </c>
      <c r="N28" s="43">
        <v>2.5</v>
      </c>
      <c r="O28" s="43">
        <v>2.5</v>
      </c>
      <c r="P28" s="43">
        <v>2.5</v>
      </c>
      <c r="Q28" s="43">
        <v>2.5</v>
      </c>
    </row>
    <row r="29">
      <c r="A29" s="33" t="s">
        <v>64</v>
      </c>
      <c r="B29" s="44">
        <f t="shared" ref="B29:Q29" si="10">B26-B28</f>
        <v>-101.5</v>
      </c>
      <c r="C29" s="44">
        <f t="shared" si="10"/>
        <v>-102.5</v>
      </c>
      <c r="D29" s="44">
        <f t="shared" si="10"/>
        <v>-101.5</v>
      </c>
      <c r="E29" s="44">
        <f t="shared" si="10"/>
        <v>13.5</v>
      </c>
      <c r="F29" s="44">
        <f t="shared" si="10"/>
        <v>333.5</v>
      </c>
      <c r="G29" s="44">
        <f t="shared" si="10"/>
        <v>367.5</v>
      </c>
      <c r="H29" s="44">
        <f t="shared" si="10"/>
        <v>333.5</v>
      </c>
      <c r="I29" s="44">
        <f t="shared" si="10"/>
        <v>668.5</v>
      </c>
      <c r="J29" s="44">
        <f t="shared" si="10"/>
        <v>1208.5</v>
      </c>
      <c r="K29" s="44">
        <f t="shared" si="10"/>
        <v>1216.3</v>
      </c>
      <c r="L29" s="44">
        <f t="shared" si="10"/>
        <v>1208.5</v>
      </c>
      <c r="M29" s="44">
        <f t="shared" si="10"/>
        <v>1973.5</v>
      </c>
      <c r="N29" s="44">
        <f t="shared" si="10"/>
        <v>2963.5</v>
      </c>
      <c r="O29" s="44">
        <f t="shared" si="10"/>
        <v>3378.5</v>
      </c>
      <c r="P29" s="44">
        <f t="shared" si="10"/>
        <v>2963.5</v>
      </c>
      <c r="Q29" s="44">
        <f t="shared" si="10"/>
        <v>3788.5</v>
      </c>
    </row>
    <row r="30">
      <c r="A30" s="42"/>
      <c r="B30" s="38"/>
      <c r="C30" s="38"/>
      <c r="D30" s="38"/>
      <c r="E30" s="38"/>
      <c r="F30" s="38"/>
      <c r="G30" s="38"/>
      <c r="H30" s="38"/>
      <c r="I30" s="38"/>
      <c r="J30" s="38"/>
      <c r="K30" s="38"/>
      <c r="L30" s="38"/>
      <c r="M30" s="38"/>
      <c r="N30" s="38"/>
      <c r="O30" s="38"/>
      <c r="P30" s="38"/>
      <c r="Q30" s="38"/>
    </row>
    <row r="31">
      <c r="A31" s="31" t="s">
        <v>65</v>
      </c>
      <c r="B31" s="32">
        <v>10.0</v>
      </c>
      <c r="C31" s="45"/>
      <c r="D31" s="45"/>
      <c r="E31" s="45"/>
      <c r="F31" s="45"/>
      <c r="G31" s="45"/>
      <c r="H31" s="45"/>
      <c r="I31" s="45"/>
      <c r="J31" s="45"/>
      <c r="K31" s="45"/>
      <c r="L31" s="45"/>
      <c r="M31" s="45"/>
      <c r="N31" s="45"/>
      <c r="O31" s="45"/>
      <c r="P31" s="45"/>
      <c r="Q31" s="45"/>
    </row>
    <row r="32">
      <c r="A32" s="33" t="s">
        <v>66</v>
      </c>
      <c r="B32" s="34">
        <f t="shared" ref="B32:Q32" si="11">B29-B31</f>
        <v>-111.5</v>
      </c>
      <c r="C32" s="34">
        <f t="shared" si="11"/>
        <v>-102.5</v>
      </c>
      <c r="D32" s="34">
        <f t="shared" si="11"/>
        <v>-101.5</v>
      </c>
      <c r="E32" s="34">
        <f t="shared" si="11"/>
        <v>13.5</v>
      </c>
      <c r="F32" s="34">
        <f t="shared" si="11"/>
        <v>333.5</v>
      </c>
      <c r="G32" s="34">
        <f t="shared" si="11"/>
        <v>367.5</v>
      </c>
      <c r="H32" s="34">
        <f t="shared" si="11"/>
        <v>333.5</v>
      </c>
      <c r="I32" s="34">
        <f t="shared" si="11"/>
        <v>668.5</v>
      </c>
      <c r="J32" s="34">
        <f t="shared" si="11"/>
        <v>1208.5</v>
      </c>
      <c r="K32" s="34">
        <f t="shared" si="11"/>
        <v>1216.3</v>
      </c>
      <c r="L32" s="34">
        <f t="shared" si="11"/>
        <v>1208.5</v>
      </c>
      <c r="M32" s="34">
        <f t="shared" si="11"/>
        <v>1973.5</v>
      </c>
      <c r="N32" s="34">
        <f t="shared" si="11"/>
        <v>2963.5</v>
      </c>
      <c r="O32" s="34">
        <f t="shared" si="11"/>
        <v>3378.5</v>
      </c>
      <c r="P32" s="34">
        <f t="shared" si="11"/>
        <v>2963.5</v>
      </c>
      <c r="Q32" s="34">
        <f t="shared" si="11"/>
        <v>3788.5</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75"/>
  <cols>
    <col customWidth="1" min="2" max="2" width="34.5"/>
    <col customWidth="1" min="3" max="3" width="18.63"/>
    <col customWidth="1" min="4" max="5" width="14.63"/>
    <col customWidth="1" min="6" max="6" width="16.0"/>
    <col customWidth="1" min="51" max="51" width="3.88"/>
    <col customWidth="1" min="56" max="56" width="3.13"/>
  </cols>
  <sheetData>
    <row r="1">
      <c r="A1" s="46"/>
      <c r="B1" s="1"/>
      <c r="C1" s="5" t="s">
        <v>67</v>
      </c>
      <c r="D1" s="47" t="s">
        <v>68</v>
      </c>
      <c r="E1" s="3"/>
      <c r="F1" s="3"/>
      <c r="G1" s="4" t="s">
        <v>69</v>
      </c>
      <c r="H1" s="48"/>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ht="8.2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c r="A3" s="6"/>
      <c r="B3" s="6" t="s">
        <v>70</v>
      </c>
      <c r="C3" s="7"/>
      <c r="D3" s="7"/>
      <c r="E3" s="7"/>
      <c r="F3" s="7"/>
      <c r="G3" s="7"/>
      <c r="H3" s="7"/>
      <c r="I3" s="7"/>
      <c r="J3" s="7"/>
      <c r="K3" s="7"/>
      <c r="L3" s="7"/>
      <c r="M3" s="7"/>
      <c r="N3" s="7"/>
      <c r="O3" s="7"/>
      <c r="P3" s="7"/>
      <c r="Q3" s="6"/>
      <c r="R3" s="6"/>
      <c r="S3" s="7"/>
      <c r="T3" s="7"/>
      <c r="U3" s="7"/>
      <c r="V3" s="7"/>
      <c r="W3" s="7"/>
      <c r="X3" s="7"/>
      <c r="Y3" s="7"/>
      <c r="Z3" s="7"/>
      <c r="AA3" s="7"/>
      <c r="AB3" s="7"/>
      <c r="AC3" s="7"/>
      <c r="AD3" s="7"/>
      <c r="AE3" s="7"/>
      <c r="AF3" s="7"/>
      <c r="AG3" s="7"/>
      <c r="AH3" s="6"/>
      <c r="AI3" s="6"/>
      <c r="AJ3" s="7"/>
      <c r="AK3" s="7"/>
      <c r="AL3" s="7"/>
      <c r="AM3" s="7"/>
      <c r="AN3" s="7"/>
      <c r="AO3" s="7"/>
      <c r="AP3" s="7"/>
      <c r="AQ3" s="7"/>
      <c r="AR3" s="7"/>
      <c r="AS3" s="7"/>
      <c r="AT3" s="7"/>
      <c r="AU3" s="7"/>
      <c r="AV3" s="7"/>
      <c r="AW3" s="7"/>
      <c r="AX3" s="7"/>
      <c r="AY3" s="7"/>
      <c r="AZ3" s="7"/>
      <c r="BA3" s="7"/>
      <c r="BB3" s="7"/>
      <c r="BC3" s="7"/>
      <c r="BD3" s="7"/>
      <c r="BE3" s="7"/>
      <c r="BF3" s="7"/>
    </row>
    <row r="4" ht="11.2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row>
    <row r="6">
      <c r="A6" s="50" t="s">
        <v>73</v>
      </c>
      <c r="B6" s="51" t="s">
        <v>74</v>
      </c>
      <c r="C6" s="52">
        <v>400.0</v>
      </c>
      <c r="D6" s="20"/>
      <c r="E6" s="53"/>
      <c r="F6" s="53"/>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20"/>
      <c r="AZ6" s="20"/>
      <c r="BA6" s="20"/>
      <c r="BB6" s="20"/>
      <c r="BC6" s="20"/>
      <c r="BD6" s="20"/>
      <c r="BE6" s="20"/>
      <c r="BF6" s="20"/>
    </row>
    <row r="7">
      <c r="A7" s="50" t="s">
        <v>75</v>
      </c>
      <c r="B7" s="51" t="s">
        <v>76</v>
      </c>
      <c r="C7" s="55">
        <v>0.5</v>
      </c>
      <c r="D7" s="20"/>
      <c r="E7" s="56"/>
      <c r="F7" s="53"/>
      <c r="G7" s="56"/>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20"/>
      <c r="AZ7" s="20"/>
      <c r="BA7" s="20"/>
      <c r="BB7" s="20"/>
      <c r="BC7" s="20"/>
      <c r="BD7" s="20"/>
      <c r="BE7" s="20"/>
      <c r="BF7" s="20"/>
    </row>
    <row r="8">
      <c r="A8" s="50" t="s">
        <v>44</v>
      </c>
      <c r="B8" s="51" t="s">
        <v>77</v>
      </c>
      <c r="C8" s="57">
        <v>25.0</v>
      </c>
      <c r="D8" s="20"/>
      <c r="E8" s="56"/>
      <c r="F8" s="53"/>
      <c r="G8" s="5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8"/>
      <c r="AZ8" s="58"/>
      <c r="BA8" s="58"/>
      <c r="BB8" s="58"/>
      <c r="BC8" s="58"/>
      <c r="BD8" s="58"/>
      <c r="BE8" s="58"/>
      <c r="BF8" s="58"/>
    </row>
    <row r="9">
      <c r="A9" s="50" t="s">
        <v>78</v>
      </c>
      <c r="B9" s="51" t="s">
        <v>79</v>
      </c>
      <c r="C9" s="55">
        <v>0.5</v>
      </c>
      <c r="D9" s="20"/>
      <c r="E9" s="54"/>
      <c r="F9" s="53"/>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8"/>
      <c r="AZ9" s="58"/>
      <c r="BA9" s="58"/>
      <c r="BB9" s="58"/>
      <c r="BC9" s="58"/>
      <c r="BD9" s="58"/>
      <c r="BE9" s="58"/>
      <c r="BF9" s="58"/>
    </row>
    <row r="10">
      <c r="A10" s="59" t="s">
        <v>80</v>
      </c>
      <c r="B10" s="51" t="s">
        <v>81</v>
      </c>
      <c r="C10" s="55">
        <v>0.5</v>
      </c>
      <c r="D10" s="20"/>
      <c r="E10" s="60"/>
      <c r="F10" s="53"/>
      <c r="G10" s="61"/>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8"/>
      <c r="AZ10" s="58"/>
      <c r="BA10" s="58"/>
      <c r="BB10" s="58"/>
      <c r="BC10" s="58"/>
      <c r="BD10" s="58"/>
      <c r="BE10" s="58"/>
      <c r="BF10" s="58"/>
    </row>
    <row r="11">
      <c r="A11" s="62" t="s">
        <v>82</v>
      </c>
      <c r="B11" s="51" t="s">
        <v>83</v>
      </c>
      <c r="C11" s="63">
        <v>2.0</v>
      </c>
      <c r="D11" s="20"/>
      <c r="E11" s="60"/>
      <c r="F11" s="53"/>
      <c r="G11" s="60"/>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8"/>
      <c r="AZ11" s="58"/>
      <c r="BA11" s="58"/>
      <c r="BB11" s="58"/>
      <c r="BC11" s="58"/>
      <c r="BD11" s="58"/>
      <c r="BE11" s="58"/>
      <c r="BF11" s="58"/>
    </row>
    <row r="12">
      <c r="A12" s="54"/>
      <c r="B12" s="51" t="s">
        <v>84</v>
      </c>
      <c r="C12" s="63">
        <v>3.0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8"/>
      <c r="AZ12" s="58"/>
      <c r="BA12" s="58"/>
      <c r="BB12" s="58"/>
      <c r="BC12" s="58"/>
      <c r="BD12" s="58"/>
      <c r="BE12" s="58"/>
      <c r="BF12" s="58"/>
    </row>
    <row r="13">
      <c r="A13" s="54"/>
      <c r="B13" s="51" t="s">
        <v>85</v>
      </c>
      <c r="C13" s="63">
        <v>5.0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8"/>
      <c r="AZ13" s="58"/>
      <c r="BA13" s="58"/>
      <c r="BB13" s="58"/>
      <c r="BC13" s="58"/>
      <c r="BD13" s="58"/>
      <c r="BE13" s="58"/>
      <c r="BF13" s="58"/>
    </row>
    <row r="14">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8"/>
      <c r="AZ14" s="58"/>
      <c r="BA14" s="58"/>
      <c r="BB14" s="58"/>
      <c r="BC14" s="58"/>
      <c r="BD14" s="58"/>
      <c r="BE14" s="58"/>
      <c r="BF14" s="58"/>
    </row>
    <row r="1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8"/>
      <c r="AZ15" s="58"/>
      <c r="BA15" s="58"/>
      <c r="BB15" s="58"/>
      <c r="BC15" s="58"/>
      <c r="BD15" s="58"/>
      <c r="BE15" s="58"/>
      <c r="BF15" s="58"/>
    </row>
    <row r="16">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8"/>
      <c r="AZ16" s="64" t="s">
        <v>86</v>
      </c>
      <c r="BA16" s="58"/>
      <c r="BB16" s="58"/>
      <c r="BC16" s="58"/>
      <c r="BD16" s="58"/>
      <c r="BE16" s="58"/>
      <c r="BF16" s="58"/>
    </row>
    <row r="17">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8"/>
      <c r="AZ17" s="64">
        <v>45292.0</v>
      </c>
      <c r="BA17" s="64">
        <v>45658.0</v>
      </c>
      <c r="BB17" s="64">
        <v>46023.0</v>
      </c>
      <c r="BC17" s="64">
        <v>46388.0</v>
      </c>
      <c r="BD17" s="58"/>
      <c r="BE17" s="58"/>
      <c r="BF17" s="58"/>
    </row>
    <row r="18">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8"/>
      <c r="AZ18" s="64">
        <v>45657.0</v>
      </c>
      <c r="BA18" s="64">
        <v>46022.0</v>
      </c>
      <c r="BB18" s="64">
        <v>46387.0</v>
      </c>
      <c r="BC18" s="64">
        <v>46752.0</v>
      </c>
      <c r="BD18" s="58"/>
      <c r="BE18" s="58"/>
      <c r="BF18" s="58"/>
    </row>
    <row r="19">
      <c r="A19" s="8"/>
      <c r="B19" s="65" t="s">
        <v>87</v>
      </c>
      <c r="C19" s="64">
        <v>45292.0</v>
      </c>
      <c r="D19" s="64">
        <v>45323.0</v>
      </c>
      <c r="E19" s="64">
        <v>45352.0</v>
      </c>
      <c r="F19" s="64">
        <v>45383.0</v>
      </c>
      <c r="G19" s="64">
        <v>45413.0</v>
      </c>
      <c r="H19" s="64">
        <v>45444.0</v>
      </c>
      <c r="I19" s="64">
        <v>45474.0</v>
      </c>
      <c r="J19" s="64">
        <v>45505.0</v>
      </c>
      <c r="K19" s="64">
        <v>45536.0</v>
      </c>
      <c r="L19" s="64">
        <v>45566.0</v>
      </c>
      <c r="M19" s="64">
        <v>45597.0</v>
      </c>
      <c r="N19" s="64">
        <v>45627.0</v>
      </c>
      <c r="O19" s="64">
        <v>45658.0</v>
      </c>
      <c r="P19" s="64">
        <v>45689.0</v>
      </c>
      <c r="Q19" s="64">
        <v>45717.0</v>
      </c>
      <c r="R19" s="64">
        <v>45748.0</v>
      </c>
      <c r="S19" s="64">
        <v>45778.0</v>
      </c>
      <c r="T19" s="64">
        <v>45809.0</v>
      </c>
      <c r="U19" s="64">
        <v>45839.0</v>
      </c>
      <c r="V19" s="64">
        <v>45870.0</v>
      </c>
      <c r="W19" s="64">
        <v>45901.0</v>
      </c>
      <c r="X19" s="64">
        <v>45931.0</v>
      </c>
      <c r="Y19" s="64">
        <v>45962.0</v>
      </c>
      <c r="Z19" s="64">
        <v>45992.0</v>
      </c>
      <c r="AA19" s="64">
        <v>46023.0</v>
      </c>
      <c r="AB19" s="64">
        <v>46054.0</v>
      </c>
      <c r="AC19" s="64">
        <v>46082.0</v>
      </c>
      <c r="AD19" s="64">
        <v>46113.0</v>
      </c>
      <c r="AE19" s="64">
        <v>46143.0</v>
      </c>
      <c r="AF19" s="64">
        <v>46174.0</v>
      </c>
      <c r="AG19" s="64">
        <v>46204.0</v>
      </c>
      <c r="AH19" s="64">
        <v>46235.0</v>
      </c>
      <c r="AI19" s="64">
        <v>46266.0</v>
      </c>
      <c r="AJ19" s="64">
        <v>46296.0</v>
      </c>
      <c r="AK19" s="64">
        <v>46327.0</v>
      </c>
      <c r="AL19" s="64">
        <v>46357.0</v>
      </c>
      <c r="AM19" s="64">
        <v>46388.0</v>
      </c>
      <c r="AN19" s="64">
        <v>46419.0</v>
      </c>
      <c r="AO19" s="64">
        <v>46447.0</v>
      </c>
      <c r="AP19" s="64">
        <v>46478.0</v>
      </c>
      <c r="AQ19" s="64">
        <v>46508.0</v>
      </c>
      <c r="AR19" s="64">
        <v>46539.0</v>
      </c>
      <c r="AS19" s="64">
        <v>46569.0</v>
      </c>
      <c r="AT19" s="64">
        <v>46600.0</v>
      </c>
      <c r="AU19" s="64">
        <v>46631.0</v>
      </c>
      <c r="AV19" s="64">
        <v>46661.0</v>
      </c>
      <c r="AW19" s="64">
        <v>46692.0</v>
      </c>
      <c r="AX19" s="64">
        <v>46722.0</v>
      </c>
      <c r="AY19" s="66"/>
      <c r="AZ19" s="64" t="s">
        <v>88</v>
      </c>
      <c r="BA19" s="64" t="s">
        <v>89</v>
      </c>
      <c r="BB19" s="64" t="s">
        <v>90</v>
      </c>
      <c r="BC19" s="64" t="s">
        <v>91</v>
      </c>
      <c r="BD19" s="58"/>
      <c r="BE19" s="67" t="s">
        <v>92</v>
      </c>
      <c r="BF19" s="68" t="s">
        <v>93</v>
      </c>
    </row>
    <row r="20">
      <c r="A20" s="50" t="s">
        <v>73</v>
      </c>
      <c r="B20" s="69" t="str">
        <f>B6</f>
        <v>Visitors per month (people)</v>
      </c>
      <c r="C20" s="70">
        <f t="shared" ref="C20:AX20" si="1">$C$6</f>
        <v>400</v>
      </c>
      <c r="D20" s="70">
        <f t="shared" si="1"/>
        <v>400</v>
      </c>
      <c r="E20" s="70">
        <f t="shared" si="1"/>
        <v>400</v>
      </c>
      <c r="F20" s="70">
        <f t="shared" si="1"/>
        <v>400</v>
      </c>
      <c r="G20" s="70">
        <f t="shared" si="1"/>
        <v>400</v>
      </c>
      <c r="H20" s="70">
        <f t="shared" si="1"/>
        <v>400</v>
      </c>
      <c r="I20" s="70">
        <f t="shared" si="1"/>
        <v>400</v>
      </c>
      <c r="J20" s="70">
        <f t="shared" si="1"/>
        <v>400</v>
      </c>
      <c r="K20" s="70">
        <f t="shared" si="1"/>
        <v>400</v>
      </c>
      <c r="L20" s="70">
        <f t="shared" si="1"/>
        <v>400</v>
      </c>
      <c r="M20" s="70">
        <f t="shared" si="1"/>
        <v>400</v>
      </c>
      <c r="N20" s="70">
        <f t="shared" si="1"/>
        <v>400</v>
      </c>
      <c r="O20" s="70">
        <f t="shared" si="1"/>
        <v>400</v>
      </c>
      <c r="P20" s="70">
        <f t="shared" si="1"/>
        <v>400</v>
      </c>
      <c r="Q20" s="70">
        <f t="shared" si="1"/>
        <v>400</v>
      </c>
      <c r="R20" s="70">
        <f t="shared" si="1"/>
        <v>400</v>
      </c>
      <c r="S20" s="70">
        <f t="shared" si="1"/>
        <v>400</v>
      </c>
      <c r="T20" s="70">
        <f t="shared" si="1"/>
        <v>400</v>
      </c>
      <c r="U20" s="70">
        <f t="shared" si="1"/>
        <v>400</v>
      </c>
      <c r="V20" s="70">
        <f t="shared" si="1"/>
        <v>400</v>
      </c>
      <c r="W20" s="70">
        <f t="shared" si="1"/>
        <v>400</v>
      </c>
      <c r="X20" s="70">
        <f t="shared" si="1"/>
        <v>400</v>
      </c>
      <c r="Y20" s="70">
        <f t="shared" si="1"/>
        <v>400</v>
      </c>
      <c r="Z20" s="70">
        <f t="shared" si="1"/>
        <v>400</v>
      </c>
      <c r="AA20" s="70">
        <f t="shared" si="1"/>
        <v>400</v>
      </c>
      <c r="AB20" s="70">
        <f t="shared" si="1"/>
        <v>400</v>
      </c>
      <c r="AC20" s="70">
        <f t="shared" si="1"/>
        <v>400</v>
      </c>
      <c r="AD20" s="70">
        <f t="shared" si="1"/>
        <v>400</v>
      </c>
      <c r="AE20" s="70">
        <f t="shared" si="1"/>
        <v>400</v>
      </c>
      <c r="AF20" s="70">
        <f t="shared" si="1"/>
        <v>400</v>
      </c>
      <c r="AG20" s="70">
        <f t="shared" si="1"/>
        <v>400</v>
      </c>
      <c r="AH20" s="70">
        <f t="shared" si="1"/>
        <v>400</v>
      </c>
      <c r="AI20" s="70">
        <f t="shared" si="1"/>
        <v>400</v>
      </c>
      <c r="AJ20" s="70">
        <f t="shared" si="1"/>
        <v>400</v>
      </c>
      <c r="AK20" s="70">
        <f t="shared" si="1"/>
        <v>400</v>
      </c>
      <c r="AL20" s="70">
        <f t="shared" si="1"/>
        <v>400</v>
      </c>
      <c r="AM20" s="70">
        <f t="shared" si="1"/>
        <v>400</v>
      </c>
      <c r="AN20" s="70">
        <f t="shared" si="1"/>
        <v>400</v>
      </c>
      <c r="AO20" s="70">
        <f t="shared" si="1"/>
        <v>400</v>
      </c>
      <c r="AP20" s="70">
        <f t="shared" si="1"/>
        <v>400</v>
      </c>
      <c r="AQ20" s="70">
        <f t="shared" si="1"/>
        <v>400</v>
      </c>
      <c r="AR20" s="70">
        <f t="shared" si="1"/>
        <v>400</v>
      </c>
      <c r="AS20" s="70">
        <f t="shared" si="1"/>
        <v>400</v>
      </c>
      <c r="AT20" s="70">
        <f t="shared" si="1"/>
        <v>400</v>
      </c>
      <c r="AU20" s="70">
        <f t="shared" si="1"/>
        <v>400</v>
      </c>
      <c r="AV20" s="70">
        <f t="shared" si="1"/>
        <v>400</v>
      </c>
      <c r="AW20" s="70">
        <f t="shared" si="1"/>
        <v>400</v>
      </c>
      <c r="AX20" s="70">
        <f t="shared" si="1"/>
        <v>400</v>
      </c>
      <c r="AY20" s="71"/>
      <c r="AZ20" s="72">
        <f t="shared" ref="AZ20:BC20" si="2">IFERROR(IF($BF20="Average",AVERAGEIFS($C20:$AX20,$C$19:$AX$19,"&gt;="&amp;AZ$17,$C$19:$AX$19,"&lt;"&amp;AZ$18),IF($BF20="Sum",SUMIFS($C20:$AX20,$C$19:$AX$19,"&gt;="&amp;AZ$17,$C$19:$AX$19,"&lt;"&amp;AZ$18),"")),"ERROR")</f>
        <v>4800</v>
      </c>
      <c r="BA20" s="72">
        <f t="shared" si="2"/>
        <v>4800</v>
      </c>
      <c r="BB20" s="72">
        <f t="shared" si="2"/>
        <v>4800</v>
      </c>
      <c r="BC20" s="72">
        <f t="shared" si="2"/>
        <v>4800</v>
      </c>
      <c r="BD20" s="73"/>
      <c r="BE20" s="72">
        <f t="shared" ref="BE20:BE22" si="5">IF(BF20="Average",AVERAGE(C20:AX20), IF(BF20="Sum",SUM(C20:AX20),))</f>
        <v>19200</v>
      </c>
      <c r="BF20" s="74" t="s">
        <v>94</v>
      </c>
    </row>
    <row r="21">
      <c r="A21" s="75" t="s">
        <v>80</v>
      </c>
      <c r="B21" s="76" t="str">
        <f>B10</f>
        <v>% of customers that refer a visitor</v>
      </c>
      <c r="C21" s="77">
        <v>0.0</v>
      </c>
      <c r="D21" s="78">
        <f t="shared" ref="D21:AX21" si="3">C26*$C$10</f>
        <v>100</v>
      </c>
      <c r="E21" s="78">
        <f t="shared" si="3"/>
        <v>175</v>
      </c>
      <c r="F21" s="78">
        <f t="shared" si="3"/>
        <v>231.25</v>
      </c>
      <c r="G21" s="78">
        <f t="shared" si="3"/>
        <v>273.4375</v>
      </c>
      <c r="H21" s="78">
        <f t="shared" si="3"/>
        <v>305.078125</v>
      </c>
      <c r="I21" s="78">
        <f t="shared" si="3"/>
        <v>328.8085938</v>
      </c>
      <c r="J21" s="78">
        <f t="shared" si="3"/>
        <v>346.6064453</v>
      </c>
      <c r="K21" s="78">
        <f t="shared" si="3"/>
        <v>359.954834</v>
      </c>
      <c r="L21" s="78">
        <f t="shared" si="3"/>
        <v>369.9661255</v>
      </c>
      <c r="M21" s="78">
        <f t="shared" si="3"/>
        <v>377.4745941</v>
      </c>
      <c r="N21" s="78">
        <f t="shared" si="3"/>
        <v>383.1059456</v>
      </c>
      <c r="O21" s="78">
        <f t="shared" si="3"/>
        <v>387.3294592</v>
      </c>
      <c r="P21" s="78">
        <f t="shared" si="3"/>
        <v>390.4970944</v>
      </c>
      <c r="Q21" s="78">
        <f t="shared" si="3"/>
        <v>392.8728208</v>
      </c>
      <c r="R21" s="78">
        <f t="shared" si="3"/>
        <v>394.6546156</v>
      </c>
      <c r="S21" s="78">
        <f t="shared" si="3"/>
        <v>395.9909617</v>
      </c>
      <c r="T21" s="78">
        <f t="shared" si="3"/>
        <v>396.9932213</v>
      </c>
      <c r="U21" s="78">
        <f t="shared" si="3"/>
        <v>397.744916</v>
      </c>
      <c r="V21" s="78">
        <f t="shared" si="3"/>
        <v>398.308687</v>
      </c>
      <c r="W21" s="78">
        <f t="shared" si="3"/>
        <v>398.7315152</v>
      </c>
      <c r="X21" s="78">
        <f t="shared" si="3"/>
        <v>399.0486364</v>
      </c>
      <c r="Y21" s="78">
        <f t="shared" si="3"/>
        <v>399.2864773</v>
      </c>
      <c r="Z21" s="78">
        <f t="shared" si="3"/>
        <v>399.464858</v>
      </c>
      <c r="AA21" s="78">
        <f t="shared" si="3"/>
        <v>399.5986435</v>
      </c>
      <c r="AB21" s="78">
        <f t="shared" si="3"/>
        <v>399.6989826</v>
      </c>
      <c r="AC21" s="78">
        <f t="shared" si="3"/>
        <v>399.774237</v>
      </c>
      <c r="AD21" s="78">
        <f t="shared" si="3"/>
        <v>399.8306777</v>
      </c>
      <c r="AE21" s="78">
        <f t="shared" si="3"/>
        <v>399.8730083</v>
      </c>
      <c r="AF21" s="78">
        <f t="shared" si="3"/>
        <v>399.9047562</v>
      </c>
      <c r="AG21" s="78">
        <f t="shared" si="3"/>
        <v>399.9285672</v>
      </c>
      <c r="AH21" s="78">
        <f t="shared" si="3"/>
        <v>399.9464254</v>
      </c>
      <c r="AI21" s="78">
        <f t="shared" si="3"/>
        <v>399.959819</v>
      </c>
      <c r="AJ21" s="78">
        <f t="shared" si="3"/>
        <v>399.9698643</v>
      </c>
      <c r="AK21" s="78">
        <f t="shared" si="3"/>
        <v>399.9773982</v>
      </c>
      <c r="AL21" s="78">
        <f t="shared" si="3"/>
        <v>399.9830487</v>
      </c>
      <c r="AM21" s="78">
        <f t="shared" si="3"/>
        <v>399.9872865</v>
      </c>
      <c r="AN21" s="78">
        <f t="shared" si="3"/>
        <v>399.9904649</v>
      </c>
      <c r="AO21" s="78">
        <f t="shared" si="3"/>
        <v>399.9928487</v>
      </c>
      <c r="AP21" s="78">
        <f t="shared" si="3"/>
        <v>399.9946365</v>
      </c>
      <c r="AQ21" s="78">
        <f t="shared" si="3"/>
        <v>399.9959774</v>
      </c>
      <c r="AR21" s="78">
        <f t="shared" si="3"/>
        <v>399.996983</v>
      </c>
      <c r="AS21" s="78">
        <f t="shared" si="3"/>
        <v>399.9977373</v>
      </c>
      <c r="AT21" s="78">
        <f t="shared" si="3"/>
        <v>399.998303</v>
      </c>
      <c r="AU21" s="78">
        <f t="shared" si="3"/>
        <v>399.9987272</v>
      </c>
      <c r="AV21" s="78">
        <f t="shared" si="3"/>
        <v>399.9990454</v>
      </c>
      <c r="AW21" s="78">
        <f t="shared" si="3"/>
        <v>399.9992841</v>
      </c>
      <c r="AX21" s="78">
        <f t="shared" si="3"/>
        <v>399.999463</v>
      </c>
      <c r="AY21" s="71"/>
      <c r="AZ21" s="79">
        <f t="shared" ref="AZ21:BC21" si="4">IFERROR(IF($BF21="Average",AVERAGEIFS($C21:$AX21,$C$19:$AX$19,"&gt;="&amp;AZ$17,$C$19:$AX$19,"&lt;"&amp;AZ$18),IF($BF21="Sum",SUMIFS($C21:$AX21,$C$19:$AX$19,"&gt;="&amp;AZ$17,$C$19:$AX$19,"&lt;"&amp;AZ$18),"")),"ERROR")</f>
        <v>3250.682163</v>
      </c>
      <c r="BA21" s="79">
        <f t="shared" si="4"/>
        <v>4750.923263</v>
      </c>
      <c r="BB21" s="79">
        <f t="shared" si="4"/>
        <v>4798.445428</v>
      </c>
      <c r="BC21" s="79">
        <f t="shared" si="4"/>
        <v>4799.950757</v>
      </c>
      <c r="BD21" s="73"/>
      <c r="BE21" s="79">
        <f t="shared" si="5"/>
        <v>17600.00161</v>
      </c>
      <c r="BF21" s="80" t="s">
        <v>94</v>
      </c>
    </row>
    <row r="22">
      <c r="A22" s="81"/>
      <c r="B22" s="82" t="s">
        <v>95</v>
      </c>
      <c r="C22" s="83">
        <f t="shared" ref="C22:AX22" si="6">SUM(C20:C21)</f>
        <v>400</v>
      </c>
      <c r="D22" s="83">
        <f t="shared" si="6"/>
        <v>500</v>
      </c>
      <c r="E22" s="83">
        <f t="shared" si="6"/>
        <v>575</v>
      </c>
      <c r="F22" s="83">
        <f t="shared" si="6"/>
        <v>631.25</v>
      </c>
      <c r="G22" s="83">
        <f t="shared" si="6"/>
        <v>673.4375</v>
      </c>
      <c r="H22" s="83">
        <f t="shared" si="6"/>
        <v>705.078125</v>
      </c>
      <c r="I22" s="83">
        <f t="shared" si="6"/>
        <v>728.8085938</v>
      </c>
      <c r="J22" s="83">
        <f t="shared" si="6"/>
        <v>746.6064453</v>
      </c>
      <c r="K22" s="83">
        <f t="shared" si="6"/>
        <v>759.954834</v>
      </c>
      <c r="L22" s="83">
        <f t="shared" si="6"/>
        <v>769.9661255</v>
      </c>
      <c r="M22" s="83">
        <f t="shared" si="6"/>
        <v>777.4745941</v>
      </c>
      <c r="N22" s="83">
        <f t="shared" si="6"/>
        <v>783.1059456</v>
      </c>
      <c r="O22" s="83">
        <f t="shared" si="6"/>
        <v>787.3294592</v>
      </c>
      <c r="P22" s="83">
        <f t="shared" si="6"/>
        <v>790.4970944</v>
      </c>
      <c r="Q22" s="83">
        <f t="shared" si="6"/>
        <v>792.8728208</v>
      </c>
      <c r="R22" s="83">
        <f t="shared" si="6"/>
        <v>794.6546156</v>
      </c>
      <c r="S22" s="83">
        <f t="shared" si="6"/>
        <v>795.9909617</v>
      </c>
      <c r="T22" s="83">
        <f t="shared" si="6"/>
        <v>796.9932213</v>
      </c>
      <c r="U22" s="83">
        <f t="shared" si="6"/>
        <v>797.744916</v>
      </c>
      <c r="V22" s="83">
        <f t="shared" si="6"/>
        <v>798.308687</v>
      </c>
      <c r="W22" s="83">
        <f t="shared" si="6"/>
        <v>798.7315152</v>
      </c>
      <c r="X22" s="83">
        <f t="shared" si="6"/>
        <v>799.0486364</v>
      </c>
      <c r="Y22" s="83">
        <f t="shared" si="6"/>
        <v>799.2864773</v>
      </c>
      <c r="Z22" s="83">
        <f t="shared" si="6"/>
        <v>799.464858</v>
      </c>
      <c r="AA22" s="83">
        <f t="shared" si="6"/>
        <v>799.5986435</v>
      </c>
      <c r="AB22" s="83">
        <f t="shared" si="6"/>
        <v>799.6989826</v>
      </c>
      <c r="AC22" s="83">
        <f t="shared" si="6"/>
        <v>799.774237</v>
      </c>
      <c r="AD22" s="83">
        <f t="shared" si="6"/>
        <v>799.8306777</v>
      </c>
      <c r="AE22" s="83">
        <f t="shared" si="6"/>
        <v>799.8730083</v>
      </c>
      <c r="AF22" s="83">
        <f t="shared" si="6"/>
        <v>799.9047562</v>
      </c>
      <c r="AG22" s="83">
        <f t="shared" si="6"/>
        <v>799.9285672</v>
      </c>
      <c r="AH22" s="83">
        <f t="shared" si="6"/>
        <v>799.9464254</v>
      </c>
      <c r="AI22" s="83">
        <f t="shared" si="6"/>
        <v>799.959819</v>
      </c>
      <c r="AJ22" s="83">
        <f t="shared" si="6"/>
        <v>799.9698643</v>
      </c>
      <c r="AK22" s="83">
        <f t="shared" si="6"/>
        <v>799.9773982</v>
      </c>
      <c r="AL22" s="83">
        <f t="shared" si="6"/>
        <v>799.9830487</v>
      </c>
      <c r="AM22" s="83">
        <f t="shared" si="6"/>
        <v>799.9872865</v>
      </c>
      <c r="AN22" s="83">
        <f t="shared" si="6"/>
        <v>799.9904649</v>
      </c>
      <c r="AO22" s="83">
        <f t="shared" si="6"/>
        <v>799.9928487</v>
      </c>
      <c r="AP22" s="83">
        <f t="shared" si="6"/>
        <v>799.9946365</v>
      </c>
      <c r="AQ22" s="83">
        <f t="shared" si="6"/>
        <v>799.9959774</v>
      </c>
      <c r="AR22" s="83">
        <f t="shared" si="6"/>
        <v>799.996983</v>
      </c>
      <c r="AS22" s="83">
        <f t="shared" si="6"/>
        <v>799.9977373</v>
      </c>
      <c r="AT22" s="83">
        <f t="shared" si="6"/>
        <v>799.998303</v>
      </c>
      <c r="AU22" s="83">
        <f t="shared" si="6"/>
        <v>799.9987272</v>
      </c>
      <c r="AV22" s="83">
        <f t="shared" si="6"/>
        <v>799.9990454</v>
      </c>
      <c r="AW22" s="83">
        <f t="shared" si="6"/>
        <v>799.9992841</v>
      </c>
      <c r="AX22" s="83">
        <f t="shared" si="6"/>
        <v>799.999463</v>
      </c>
      <c r="AY22" s="71"/>
      <c r="AZ22" s="84">
        <f t="shared" ref="AZ22:BC22" si="7">IFERROR(IF($BF22="Average",AVERAGEIFS($C22:$AX22,$C$19:$AX$19,"&gt;="&amp;AZ$17,$C$19:$AX$19,"&lt;"&amp;AZ$18),IF($BF22="Sum",SUMIFS($C22:$AX22,$C$19:$AX$19,"&gt;="&amp;AZ$17,$C$19:$AX$19,"&lt;"&amp;AZ$18),"")),"ERROR")</f>
        <v>8050.682163</v>
      </c>
      <c r="BA22" s="84">
        <f t="shared" si="7"/>
        <v>9550.923263</v>
      </c>
      <c r="BB22" s="84">
        <f t="shared" si="7"/>
        <v>9598.445428</v>
      </c>
      <c r="BC22" s="84">
        <f t="shared" si="7"/>
        <v>9599.950757</v>
      </c>
      <c r="BD22" s="73"/>
      <c r="BE22" s="84">
        <f t="shared" si="5"/>
        <v>36800.00161</v>
      </c>
      <c r="BF22" s="85" t="s">
        <v>94</v>
      </c>
    </row>
    <row r="23">
      <c r="A23" s="86"/>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71"/>
      <c r="AZ23" s="88"/>
      <c r="BA23" s="88"/>
      <c r="BB23" s="88"/>
      <c r="BC23" s="88"/>
      <c r="BD23" s="73"/>
      <c r="BE23" s="88"/>
      <c r="BF23" s="87"/>
    </row>
    <row r="24">
      <c r="A24" s="50" t="s">
        <v>75</v>
      </c>
      <c r="B24" s="69" t="str">
        <f>B7</f>
        <v>% of visitors that become customers</v>
      </c>
      <c r="C24" s="89">
        <f t="shared" ref="C24:AX24" si="8">C22*$C$7</f>
        <v>200</v>
      </c>
      <c r="D24" s="89">
        <f t="shared" si="8"/>
        <v>250</v>
      </c>
      <c r="E24" s="89">
        <f t="shared" si="8"/>
        <v>287.5</v>
      </c>
      <c r="F24" s="89">
        <f t="shared" si="8"/>
        <v>315.625</v>
      </c>
      <c r="G24" s="89">
        <f t="shared" si="8"/>
        <v>336.71875</v>
      </c>
      <c r="H24" s="89">
        <f t="shared" si="8"/>
        <v>352.5390625</v>
      </c>
      <c r="I24" s="89">
        <f t="shared" si="8"/>
        <v>364.4042969</v>
      </c>
      <c r="J24" s="89">
        <f t="shared" si="8"/>
        <v>373.3032227</v>
      </c>
      <c r="K24" s="89">
        <f t="shared" si="8"/>
        <v>379.977417</v>
      </c>
      <c r="L24" s="89">
        <f t="shared" si="8"/>
        <v>384.9830627</v>
      </c>
      <c r="M24" s="89">
        <f t="shared" si="8"/>
        <v>388.7372971</v>
      </c>
      <c r="N24" s="89">
        <f t="shared" si="8"/>
        <v>391.5529728</v>
      </c>
      <c r="O24" s="89">
        <f t="shared" si="8"/>
        <v>393.6647296</v>
      </c>
      <c r="P24" s="89">
        <f t="shared" si="8"/>
        <v>395.2485472</v>
      </c>
      <c r="Q24" s="89">
        <f t="shared" si="8"/>
        <v>396.4364104</v>
      </c>
      <c r="R24" s="89">
        <f t="shared" si="8"/>
        <v>397.3273078</v>
      </c>
      <c r="S24" s="89">
        <f t="shared" si="8"/>
        <v>397.9954808</v>
      </c>
      <c r="T24" s="89">
        <f t="shared" si="8"/>
        <v>398.4966106</v>
      </c>
      <c r="U24" s="89">
        <f t="shared" si="8"/>
        <v>398.872458</v>
      </c>
      <c r="V24" s="89">
        <f t="shared" si="8"/>
        <v>399.1543435</v>
      </c>
      <c r="W24" s="89">
        <f t="shared" si="8"/>
        <v>399.3657576</v>
      </c>
      <c r="X24" s="89">
        <f t="shared" si="8"/>
        <v>399.5243182</v>
      </c>
      <c r="Y24" s="89">
        <f t="shared" si="8"/>
        <v>399.6432387</v>
      </c>
      <c r="Z24" s="89">
        <f t="shared" si="8"/>
        <v>399.732429</v>
      </c>
      <c r="AA24" s="89">
        <f t="shared" si="8"/>
        <v>399.7993217</v>
      </c>
      <c r="AB24" s="89">
        <f t="shared" si="8"/>
        <v>399.8494913</v>
      </c>
      <c r="AC24" s="89">
        <f t="shared" si="8"/>
        <v>399.8871185</v>
      </c>
      <c r="AD24" s="89">
        <f t="shared" si="8"/>
        <v>399.9153389</v>
      </c>
      <c r="AE24" s="89">
        <f t="shared" si="8"/>
        <v>399.9365041</v>
      </c>
      <c r="AF24" s="89">
        <f t="shared" si="8"/>
        <v>399.9523781</v>
      </c>
      <c r="AG24" s="89">
        <f t="shared" si="8"/>
        <v>399.9642836</v>
      </c>
      <c r="AH24" s="89">
        <f t="shared" si="8"/>
        <v>399.9732127</v>
      </c>
      <c r="AI24" s="89">
        <f t="shared" si="8"/>
        <v>399.9799095</v>
      </c>
      <c r="AJ24" s="89">
        <f t="shared" si="8"/>
        <v>399.9849321</v>
      </c>
      <c r="AK24" s="89">
        <f t="shared" si="8"/>
        <v>399.9886991</v>
      </c>
      <c r="AL24" s="89">
        <f t="shared" si="8"/>
        <v>399.9915243</v>
      </c>
      <c r="AM24" s="89">
        <f t="shared" si="8"/>
        <v>399.9936432</v>
      </c>
      <c r="AN24" s="89">
        <f t="shared" si="8"/>
        <v>399.9952324</v>
      </c>
      <c r="AO24" s="89">
        <f t="shared" si="8"/>
        <v>399.9964243</v>
      </c>
      <c r="AP24" s="89">
        <f t="shared" si="8"/>
        <v>399.9973182</v>
      </c>
      <c r="AQ24" s="89">
        <f t="shared" si="8"/>
        <v>399.9979887</v>
      </c>
      <c r="AR24" s="89">
        <f t="shared" si="8"/>
        <v>399.9984915</v>
      </c>
      <c r="AS24" s="89">
        <f t="shared" si="8"/>
        <v>399.9988686</v>
      </c>
      <c r="AT24" s="89">
        <f t="shared" si="8"/>
        <v>399.9991515</v>
      </c>
      <c r="AU24" s="89">
        <f t="shared" si="8"/>
        <v>399.9993636</v>
      </c>
      <c r="AV24" s="89">
        <f t="shared" si="8"/>
        <v>399.9995227</v>
      </c>
      <c r="AW24" s="89">
        <f t="shared" si="8"/>
        <v>399.999642</v>
      </c>
      <c r="AX24" s="89">
        <f t="shared" si="8"/>
        <v>399.9997315</v>
      </c>
      <c r="AY24" s="71"/>
      <c r="AZ24" s="90">
        <f t="shared" ref="AZ24:BC24" si="9">IFERROR(IF($BF24="Average",AVERAGEIFS($C24:$AX24,$C$19:$AX$19,"&gt;="&amp;AZ$17,$C$19:$AX$19,"&lt;"&amp;AZ$18),IF($BF24="Sum",SUMIFS($C24:$AX24,$C$19:$AX$19,"&gt;="&amp;AZ$17,$C$19:$AX$19,"&lt;"&amp;AZ$18),"")),"ERROR")</f>
        <v>4025.341082</v>
      </c>
      <c r="BA24" s="90">
        <f t="shared" si="9"/>
        <v>4775.461631</v>
      </c>
      <c r="BB24" s="90">
        <f t="shared" si="9"/>
        <v>4799.222714</v>
      </c>
      <c r="BC24" s="90">
        <f t="shared" si="9"/>
        <v>4799.975378</v>
      </c>
      <c r="BD24" s="73"/>
      <c r="BE24" s="90">
        <f t="shared" ref="BE24:BE26" si="12">IF(BF24="Average",AVERAGE(C24:AX24), IF(BF24="Sum",SUM(C24:AX24),))</f>
        <v>18400.00081</v>
      </c>
      <c r="BF24" s="74" t="s">
        <v>94</v>
      </c>
    </row>
    <row r="25">
      <c r="A25" s="75" t="s">
        <v>78</v>
      </c>
      <c r="B25" s="76" t="str">
        <f>B9</f>
        <v>% of customers that return</v>
      </c>
      <c r="C25" s="77">
        <v>0.0</v>
      </c>
      <c r="D25" s="77">
        <f t="shared" ref="D25:AX25" si="10">C26*$C$9</f>
        <v>100</v>
      </c>
      <c r="E25" s="77">
        <f t="shared" si="10"/>
        <v>175</v>
      </c>
      <c r="F25" s="77">
        <f t="shared" si="10"/>
        <v>231.25</v>
      </c>
      <c r="G25" s="77">
        <f t="shared" si="10"/>
        <v>273.4375</v>
      </c>
      <c r="H25" s="77">
        <f t="shared" si="10"/>
        <v>305.078125</v>
      </c>
      <c r="I25" s="77">
        <f t="shared" si="10"/>
        <v>328.8085938</v>
      </c>
      <c r="J25" s="77">
        <f t="shared" si="10"/>
        <v>346.6064453</v>
      </c>
      <c r="K25" s="77">
        <f t="shared" si="10"/>
        <v>359.954834</v>
      </c>
      <c r="L25" s="77">
        <f t="shared" si="10"/>
        <v>369.9661255</v>
      </c>
      <c r="M25" s="77">
        <f t="shared" si="10"/>
        <v>377.4745941</v>
      </c>
      <c r="N25" s="77">
        <f t="shared" si="10"/>
        <v>383.1059456</v>
      </c>
      <c r="O25" s="77">
        <f t="shared" si="10"/>
        <v>387.3294592</v>
      </c>
      <c r="P25" s="77">
        <f t="shared" si="10"/>
        <v>390.4970944</v>
      </c>
      <c r="Q25" s="77">
        <f t="shared" si="10"/>
        <v>392.8728208</v>
      </c>
      <c r="R25" s="77">
        <f t="shared" si="10"/>
        <v>394.6546156</v>
      </c>
      <c r="S25" s="77">
        <f t="shared" si="10"/>
        <v>395.9909617</v>
      </c>
      <c r="T25" s="77">
        <f t="shared" si="10"/>
        <v>396.9932213</v>
      </c>
      <c r="U25" s="77">
        <f t="shared" si="10"/>
        <v>397.744916</v>
      </c>
      <c r="V25" s="77">
        <f t="shared" si="10"/>
        <v>398.308687</v>
      </c>
      <c r="W25" s="77">
        <f t="shared" si="10"/>
        <v>398.7315152</v>
      </c>
      <c r="X25" s="77">
        <f t="shared" si="10"/>
        <v>399.0486364</v>
      </c>
      <c r="Y25" s="77">
        <f t="shared" si="10"/>
        <v>399.2864773</v>
      </c>
      <c r="Z25" s="77">
        <f t="shared" si="10"/>
        <v>399.464858</v>
      </c>
      <c r="AA25" s="77">
        <f t="shared" si="10"/>
        <v>399.5986435</v>
      </c>
      <c r="AB25" s="77">
        <f t="shared" si="10"/>
        <v>399.6989826</v>
      </c>
      <c r="AC25" s="77">
        <f t="shared" si="10"/>
        <v>399.774237</v>
      </c>
      <c r="AD25" s="77">
        <f t="shared" si="10"/>
        <v>399.8306777</v>
      </c>
      <c r="AE25" s="77">
        <f t="shared" si="10"/>
        <v>399.8730083</v>
      </c>
      <c r="AF25" s="77">
        <f t="shared" si="10"/>
        <v>399.9047562</v>
      </c>
      <c r="AG25" s="77">
        <f t="shared" si="10"/>
        <v>399.9285672</v>
      </c>
      <c r="AH25" s="77">
        <f t="shared" si="10"/>
        <v>399.9464254</v>
      </c>
      <c r="AI25" s="77">
        <f t="shared" si="10"/>
        <v>399.959819</v>
      </c>
      <c r="AJ25" s="77">
        <f t="shared" si="10"/>
        <v>399.9698643</v>
      </c>
      <c r="AK25" s="77">
        <f t="shared" si="10"/>
        <v>399.9773982</v>
      </c>
      <c r="AL25" s="77">
        <f t="shared" si="10"/>
        <v>399.9830487</v>
      </c>
      <c r="AM25" s="77">
        <f t="shared" si="10"/>
        <v>399.9872865</v>
      </c>
      <c r="AN25" s="77">
        <f t="shared" si="10"/>
        <v>399.9904649</v>
      </c>
      <c r="AO25" s="77">
        <f t="shared" si="10"/>
        <v>399.9928487</v>
      </c>
      <c r="AP25" s="77">
        <f t="shared" si="10"/>
        <v>399.9946365</v>
      </c>
      <c r="AQ25" s="77">
        <f t="shared" si="10"/>
        <v>399.9959774</v>
      </c>
      <c r="AR25" s="77">
        <f t="shared" si="10"/>
        <v>399.996983</v>
      </c>
      <c r="AS25" s="77">
        <f t="shared" si="10"/>
        <v>399.9977373</v>
      </c>
      <c r="AT25" s="77">
        <f t="shared" si="10"/>
        <v>399.998303</v>
      </c>
      <c r="AU25" s="77">
        <f t="shared" si="10"/>
        <v>399.9987272</v>
      </c>
      <c r="AV25" s="77">
        <f t="shared" si="10"/>
        <v>399.9990454</v>
      </c>
      <c r="AW25" s="77">
        <f t="shared" si="10"/>
        <v>399.9992841</v>
      </c>
      <c r="AX25" s="77">
        <f t="shared" si="10"/>
        <v>399.999463</v>
      </c>
      <c r="AY25" s="71"/>
      <c r="AZ25" s="90">
        <f t="shared" ref="AZ25:BC25" si="11">IFERROR(IF($BF25="Average",AVERAGEIFS($C25:$AX25,$C$19:$AX$19,"&gt;="&amp;AZ$17,$C$19:$AX$19,"&lt;"&amp;AZ$18),IF($BF25="Sum",SUMIFS($C25:$AX25,$C$19:$AX$19,"&gt;="&amp;AZ$17,$C$19:$AX$19,"&lt;"&amp;AZ$18),"")),"ERROR")</f>
        <v>3250.682163</v>
      </c>
      <c r="BA25" s="90">
        <f t="shared" si="11"/>
        <v>4750.923263</v>
      </c>
      <c r="BB25" s="90">
        <f t="shared" si="11"/>
        <v>4798.445428</v>
      </c>
      <c r="BC25" s="90">
        <f t="shared" si="11"/>
        <v>4799.950757</v>
      </c>
      <c r="BD25" s="73"/>
      <c r="BE25" s="90">
        <f t="shared" si="12"/>
        <v>17600.00161</v>
      </c>
      <c r="BF25" s="74" t="s">
        <v>94</v>
      </c>
    </row>
    <row r="26">
      <c r="A26" s="81"/>
      <c r="B26" s="82" t="s">
        <v>96</v>
      </c>
      <c r="C26" s="83">
        <f t="shared" ref="C26:AX26" si="13">SUM(C24:C25)</f>
        <v>200</v>
      </c>
      <c r="D26" s="83">
        <f t="shared" si="13"/>
        <v>350</v>
      </c>
      <c r="E26" s="83">
        <f t="shared" si="13"/>
        <v>462.5</v>
      </c>
      <c r="F26" s="83">
        <f t="shared" si="13"/>
        <v>546.875</v>
      </c>
      <c r="G26" s="83">
        <f t="shared" si="13"/>
        <v>610.15625</v>
      </c>
      <c r="H26" s="83">
        <f t="shared" si="13"/>
        <v>657.6171875</v>
      </c>
      <c r="I26" s="83">
        <f t="shared" si="13"/>
        <v>693.2128906</v>
      </c>
      <c r="J26" s="83">
        <f t="shared" si="13"/>
        <v>719.909668</v>
      </c>
      <c r="K26" s="83">
        <f t="shared" si="13"/>
        <v>739.932251</v>
      </c>
      <c r="L26" s="83">
        <f t="shared" si="13"/>
        <v>754.9491882</v>
      </c>
      <c r="M26" s="83">
        <f t="shared" si="13"/>
        <v>766.2118912</v>
      </c>
      <c r="N26" s="83">
        <f t="shared" si="13"/>
        <v>774.6589184</v>
      </c>
      <c r="O26" s="83">
        <f t="shared" si="13"/>
        <v>780.9941888</v>
      </c>
      <c r="P26" s="83">
        <f t="shared" si="13"/>
        <v>785.7456416</v>
      </c>
      <c r="Q26" s="83">
        <f t="shared" si="13"/>
        <v>789.3092312</v>
      </c>
      <c r="R26" s="83">
        <f t="shared" si="13"/>
        <v>791.9819234</v>
      </c>
      <c r="S26" s="83">
        <f t="shared" si="13"/>
        <v>793.9864425</v>
      </c>
      <c r="T26" s="83">
        <f t="shared" si="13"/>
        <v>795.4898319</v>
      </c>
      <c r="U26" s="83">
        <f t="shared" si="13"/>
        <v>796.6173739</v>
      </c>
      <c r="V26" s="83">
        <f t="shared" si="13"/>
        <v>797.4630304</v>
      </c>
      <c r="W26" s="83">
        <f t="shared" si="13"/>
        <v>798.0972728</v>
      </c>
      <c r="X26" s="83">
        <f t="shared" si="13"/>
        <v>798.5729546</v>
      </c>
      <c r="Y26" s="83">
        <f t="shared" si="13"/>
        <v>798.929716</v>
      </c>
      <c r="Z26" s="83">
        <f t="shared" si="13"/>
        <v>799.197287</v>
      </c>
      <c r="AA26" s="83">
        <f t="shared" si="13"/>
        <v>799.3979652</v>
      </c>
      <c r="AB26" s="83">
        <f t="shared" si="13"/>
        <v>799.5484739</v>
      </c>
      <c r="AC26" s="83">
        <f t="shared" si="13"/>
        <v>799.6613554</v>
      </c>
      <c r="AD26" s="83">
        <f t="shared" si="13"/>
        <v>799.7460166</v>
      </c>
      <c r="AE26" s="83">
        <f t="shared" si="13"/>
        <v>799.8095124</v>
      </c>
      <c r="AF26" s="83">
        <f t="shared" si="13"/>
        <v>799.8571343</v>
      </c>
      <c r="AG26" s="83">
        <f t="shared" si="13"/>
        <v>799.8928507</v>
      </c>
      <c r="AH26" s="83">
        <f t="shared" si="13"/>
        <v>799.9196381</v>
      </c>
      <c r="AI26" s="83">
        <f t="shared" si="13"/>
        <v>799.9397285</v>
      </c>
      <c r="AJ26" s="83">
        <f t="shared" si="13"/>
        <v>799.9547964</v>
      </c>
      <c r="AK26" s="83">
        <f t="shared" si="13"/>
        <v>799.9660973</v>
      </c>
      <c r="AL26" s="83">
        <f t="shared" si="13"/>
        <v>799.974573</v>
      </c>
      <c r="AM26" s="83">
        <f t="shared" si="13"/>
        <v>799.9809297</v>
      </c>
      <c r="AN26" s="83">
        <f t="shared" si="13"/>
        <v>799.9856973</v>
      </c>
      <c r="AO26" s="83">
        <f t="shared" si="13"/>
        <v>799.989273</v>
      </c>
      <c r="AP26" s="83">
        <f t="shared" si="13"/>
        <v>799.9919547</v>
      </c>
      <c r="AQ26" s="83">
        <f t="shared" si="13"/>
        <v>799.993966</v>
      </c>
      <c r="AR26" s="83">
        <f t="shared" si="13"/>
        <v>799.9954745</v>
      </c>
      <c r="AS26" s="83">
        <f t="shared" si="13"/>
        <v>799.9966059</v>
      </c>
      <c r="AT26" s="83">
        <f t="shared" si="13"/>
        <v>799.9974544</v>
      </c>
      <c r="AU26" s="83">
        <f t="shared" si="13"/>
        <v>799.9980908</v>
      </c>
      <c r="AV26" s="83">
        <f t="shared" si="13"/>
        <v>799.9985681</v>
      </c>
      <c r="AW26" s="83">
        <f t="shared" si="13"/>
        <v>799.9989261</v>
      </c>
      <c r="AX26" s="83">
        <f t="shared" si="13"/>
        <v>799.9991946</v>
      </c>
      <c r="AY26" s="71"/>
      <c r="AZ26" s="84">
        <f t="shared" ref="AZ26:BC26" si="14">IFERROR(IF($BF26="Average",AVERAGEIFS($C26:$AX26,$C$19:$AX$19,"&gt;="&amp;AZ$17,$C$19:$AX$19,"&lt;"&amp;AZ$18),IF($BF26="Sum",SUMIFS($C26:$AX26,$C$19:$AX$19,"&gt;="&amp;AZ$17,$C$19:$AX$19,"&lt;"&amp;AZ$18),"")),"ERROR")</f>
        <v>7276.023245</v>
      </c>
      <c r="BA26" s="84">
        <f t="shared" si="14"/>
        <v>9526.384894</v>
      </c>
      <c r="BB26" s="84">
        <f t="shared" si="14"/>
        <v>9597.668142</v>
      </c>
      <c r="BC26" s="84">
        <f t="shared" si="14"/>
        <v>9599.926135</v>
      </c>
      <c r="BD26" s="73"/>
      <c r="BE26" s="84">
        <f t="shared" si="12"/>
        <v>36000.00242</v>
      </c>
      <c r="BF26" s="85" t="s">
        <v>94</v>
      </c>
    </row>
    <row r="27">
      <c r="A27" s="86"/>
      <c r="B27" s="86"/>
      <c r="C27" s="86"/>
      <c r="D27" s="91"/>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58"/>
      <c r="AZ27" s="86"/>
      <c r="BA27" s="86"/>
      <c r="BB27" s="86"/>
      <c r="BC27" s="86"/>
      <c r="BD27" s="58"/>
      <c r="BE27" s="86"/>
      <c r="BF27" s="86"/>
    </row>
    <row r="28">
      <c r="A28" s="50" t="s">
        <v>44</v>
      </c>
      <c r="B28" s="69" t="str">
        <f>B8</f>
        <v>Revenue per customer</v>
      </c>
      <c r="C28" s="92">
        <f t="shared" ref="C28:AX28" si="15">C26*$C$8</f>
        <v>5000</v>
      </c>
      <c r="D28" s="92">
        <f t="shared" si="15"/>
        <v>8750</v>
      </c>
      <c r="E28" s="92">
        <f t="shared" si="15"/>
        <v>11562.5</v>
      </c>
      <c r="F28" s="92">
        <f t="shared" si="15"/>
        <v>13671.875</v>
      </c>
      <c r="G28" s="92">
        <f t="shared" si="15"/>
        <v>15253.90625</v>
      </c>
      <c r="H28" s="92">
        <f t="shared" si="15"/>
        <v>16440.42969</v>
      </c>
      <c r="I28" s="92">
        <f t="shared" si="15"/>
        <v>17330.32227</v>
      </c>
      <c r="J28" s="92">
        <f t="shared" si="15"/>
        <v>17997.7417</v>
      </c>
      <c r="K28" s="92">
        <f t="shared" si="15"/>
        <v>18498.30627</v>
      </c>
      <c r="L28" s="92">
        <f t="shared" si="15"/>
        <v>18873.72971</v>
      </c>
      <c r="M28" s="92">
        <f t="shared" si="15"/>
        <v>19155.29728</v>
      </c>
      <c r="N28" s="92">
        <f t="shared" si="15"/>
        <v>19366.47296</v>
      </c>
      <c r="O28" s="92">
        <f t="shared" si="15"/>
        <v>19524.85472</v>
      </c>
      <c r="P28" s="92">
        <f t="shared" si="15"/>
        <v>19643.64104</v>
      </c>
      <c r="Q28" s="92">
        <f t="shared" si="15"/>
        <v>19732.73078</v>
      </c>
      <c r="R28" s="92">
        <f t="shared" si="15"/>
        <v>19799.54808</v>
      </c>
      <c r="S28" s="92">
        <f t="shared" si="15"/>
        <v>19849.66106</v>
      </c>
      <c r="T28" s="92">
        <f t="shared" si="15"/>
        <v>19887.2458</v>
      </c>
      <c r="U28" s="92">
        <f t="shared" si="15"/>
        <v>19915.43435</v>
      </c>
      <c r="V28" s="92">
        <f t="shared" si="15"/>
        <v>19936.57576</v>
      </c>
      <c r="W28" s="92">
        <f t="shared" si="15"/>
        <v>19952.43182</v>
      </c>
      <c r="X28" s="92">
        <f t="shared" si="15"/>
        <v>19964.32387</v>
      </c>
      <c r="Y28" s="92">
        <f t="shared" si="15"/>
        <v>19973.2429</v>
      </c>
      <c r="Z28" s="92">
        <f t="shared" si="15"/>
        <v>19979.93217</v>
      </c>
      <c r="AA28" s="92">
        <f t="shared" si="15"/>
        <v>19984.94913</v>
      </c>
      <c r="AB28" s="92">
        <f t="shared" si="15"/>
        <v>19988.71185</v>
      </c>
      <c r="AC28" s="92">
        <f t="shared" si="15"/>
        <v>19991.53389</v>
      </c>
      <c r="AD28" s="92">
        <f t="shared" si="15"/>
        <v>19993.65041</v>
      </c>
      <c r="AE28" s="92">
        <f t="shared" si="15"/>
        <v>19995.23781</v>
      </c>
      <c r="AF28" s="92">
        <f t="shared" si="15"/>
        <v>19996.42836</v>
      </c>
      <c r="AG28" s="92">
        <f t="shared" si="15"/>
        <v>19997.32127</v>
      </c>
      <c r="AH28" s="92">
        <f t="shared" si="15"/>
        <v>19997.99095</v>
      </c>
      <c r="AI28" s="92">
        <f t="shared" si="15"/>
        <v>19998.49321</v>
      </c>
      <c r="AJ28" s="92">
        <f t="shared" si="15"/>
        <v>19998.86991</v>
      </c>
      <c r="AK28" s="92">
        <f t="shared" si="15"/>
        <v>19999.15243</v>
      </c>
      <c r="AL28" s="92">
        <f t="shared" si="15"/>
        <v>19999.36432</v>
      </c>
      <c r="AM28" s="92">
        <f t="shared" si="15"/>
        <v>19999.52324</v>
      </c>
      <c r="AN28" s="92">
        <f t="shared" si="15"/>
        <v>19999.64243</v>
      </c>
      <c r="AO28" s="92">
        <f t="shared" si="15"/>
        <v>19999.73182</v>
      </c>
      <c r="AP28" s="92">
        <f t="shared" si="15"/>
        <v>19999.79887</v>
      </c>
      <c r="AQ28" s="92">
        <f t="shared" si="15"/>
        <v>19999.84915</v>
      </c>
      <c r="AR28" s="92">
        <f t="shared" si="15"/>
        <v>19999.88686</v>
      </c>
      <c r="AS28" s="92">
        <f t="shared" si="15"/>
        <v>19999.91515</v>
      </c>
      <c r="AT28" s="92">
        <f t="shared" si="15"/>
        <v>19999.93636</v>
      </c>
      <c r="AU28" s="92">
        <f t="shared" si="15"/>
        <v>19999.95227</v>
      </c>
      <c r="AV28" s="92">
        <f t="shared" si="15"/>
        <v>19999.9642</v>
      </c>
      <c r="AW28" s="92">
        <f t="shared" si="15"/>
        <v>19999.97315</v>
      </c>
      <c r="AX28" s="92">
        <f t="shared" si="15"/>
        <v>19999.97986</v>
      </c>
      <c r="AY28" s="58"/>
      <c r="AZ28" s="93">
        <f t="shared" ref="AZ28:BC28" si="16">IFERROR(IF($BF28="Average",AVERAGEIFS($C28:$AX28,$C$19:$AX$19,"&gt;="&amp;AZ$17,$C$19:$AX$19,"&lt;"&amp;AZ$18),IF($BF28="Sum",SUMIFS($C28:$AX28,$C$19:$AX$19,"&gt;="&amp;AZ$17,$C$19:$AX$19,"&lt;"&amp;AZ$18),"")),"ERROR")</f>
        <v>181900.5811</v>
      </c>
      <c r="BA28" s="93">
        <f t="shared" si="16"/>
        <v>238159.6224</v>
      </c>
      <c r="BB28" s="93">
        <f t="shared" si="16"/>
        <v>239941.7035</v>
      </c>
      <c r="BC28" s="93">
        <f t="shared" si="16"/>
        <v>239998.1534</v>
      </c>
      <c r="BD28" s="58"/>
      <c r="BE28" s="93">
        <f>IF(BF28="Average",AVERAGE(C28:AX28), IF(BF28="Sum",SUM(C28:AX28),))</f>
        <v>900000.0604</v>
      </c>
      <c r="BF28" s="74" t="s">
        <v>94</v>
      </c>
    </row>
    <row r="29">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8"/>
      <c r="AZ29" s="54" t="str">
        <f t="shared" ref="AZ29:BC29" si="17">IFERROR(IF($BF29="Average",AVERAGEIFS($C29:$AX29,$C$19:$AX$19,"&gt;="&amp;AZ$17,$C$19:$AX$19,"&lt;"&amp;AZ$18),IF($BF29="Sum",SUMIFS($C29:$AX29,$C$19:$AX$19,"&gt;="&amp;AZ$17,$C$19:$AX$19,"&lt;"&amp;AZ$18),"")),"ERROR")</f>
        <v/>
      </c>
      <c r="BA29" s="54" t="str">
        <f t="shared" si="17"/>
        <v/>
      </c>
      <c r="BB29" s="54" t="str">
        <f t="shared" si="17"/>
        <v/>
      </c>
      <c r="BC29" s="54" t="str">
        <f t="shared" si="17"/>
        <v/>
      </c>
      <c r="BD29" s="54"/>
      <c r="BE29" s="54"/>
      <c r="BF29" s="54"/>
    </row>
    <row r="30">
      <c r="A30" s="50" t="s">
        <v>82</v>
      </c>
      <c r="B30" s="69" t="str">
        <f t="shared" ref="B30:B32" si="20">B11</f>
        <v>Cost of acquisition</v>
      </c>
      <c r="C30" s="93">
        <f t="shared" ref="C30:AX30" si="18">C20*$C$11</f>
        <v>800</v>
      </c>
      <c r="D30" s="93">
        <f t="shared" si="18"/>
        <v>800</v>
      </c>
      <c r="E30" s="93">
        <f t="shared" si="18"/>
        <v>800</v>
      </c>
      <c r="F30" s="93">
        <f t="shared" si="18"/>
        <v>800</v>
      </c>
      <c r="G30" s="93">
        <f t="shared" si="18"/>
        <v>800</v>
      </c>
      <c r="H30" s="93">
        <f t="shared" si="18"/>
        <v>800</v>
      </c>
      <c r="I30" s="93">
        <f t="shared" si="18"/>
        <v>800</v>
      </c>
      <c r="J30" s="93">
        <f t="shared" si="18"/>
        <v>800</v>
      </c>
      <c r="K30" s="93">
        <f t="shared" si="18"/>
        <v>800</v>
      </c>
      <c r="L30" s="93">
        <f t="shared" si="18"/>
        <v>800</v>
      </c>
      <c r="M30" s="93">
        <f t="shared" si="18"/>
        <v>800</v>
      </c>
      <c r="N30" s="93">
        <f t="shared" si="18"/>
        <v>800</v>
      </c>
      <c r="O30" s="93">
        <f t="shared" si="18"/>
        <v>800</v>
      </c>
      <c r="P30" s="93">
        <f t="shared" si="18"/>
        <v>800</v>
      </c>
      <c r="Q30" s="93">
        <f t="shared" si="18"/>
        <v>800</v>
      </c>
      <c r="R30" s="93">
        <f t="shared" si="18"/>
        <v>800</v>
      </c>
      <c r="S30" s="93">
        <f t="shared" si="18"/>
        <v>800</v>
      </c>
      <c r="T30" s="93">
        <f t="shared" si="18"/>
        <v>800</v>
      </c>
      <c r="U30" s="93">
        <f t="shared" si="18"/>
        <v>800</v>
      </c>
      <c r="V30" s="93">
        <f t="shared" si="18"/>
        <v>800</v>
      </c>
      <c r="W30" s="93">
        <f t="shared" si="18"/>
        <v>800</v>
      </c>
      <c r="X30" s="93">
        <f t="shared" si="18"/>
        <v>800</v>
      </c>
      <c r="Y30" s="93">
        <f t="shared" si="18"/>
        <v>800</v>
      </c>
      <c r="Z30" s="93">
        <f t="shared" si="18"/>
        <v>800</v>
      </c>
      <c r="AA30" s="93">
        <f t="shared" si="18"/>
        <v>800</v>
      </c>
      <c r="AB30" s="93">
        <f t="shared" si="18"/>
        <v>800</v>
      </c>
      <c r="AC30" s="93">
        <f t="shared" si="18"/>
        <v>800</v>
      </c>
      <c r="AD30" s="93">
        <f t="shared" si="18"/>
        <v>800</v>
      </c>
      <c r="AE30" s="93">
        <f t="shared" si="18"/>
        <v>800</v>
      </c>
      <c r="AF30" s="93">
        <f t="shared" si="18"/>
        <v>800</v>
      </c>
      <c r="AG30" s="93">
        <f t="shared" si="18"/>
        <v>800</v>
      </c>
      <c r="AH30" s="93">
        <f t="shared" si="18"/>
        <v>800</v>
      </c>
      <c r="AI30" s="93">
        <f t="shared" si="18"/>
        <v>800</v>
      </c>
      <c r="AJ30" s="93">
        <f t="shared" si="18"/>
        <v>800</v>
      </c>
      <c r="AK30" s="93">
        <f t="shared" si="18"/>
        <v>800</v>
      </c>
      <c r="AL30" s="93">
        <f t="shared" si="18"/>
        <v>800</v>
      </c>
      <c r="AM30" s="93">
        <f t="shared" si="18"/>
        <v>800</v>
      </c>
      <c r="AN30" s="93">
        <f t="shared" si="18"/>
        <v>800</v>
      </c>
      <c r="AO30" s="93">
        <f t="shared" si="18"/>
        <v>800</v>
      </c>
      <c r="AP30" s="93">
        <f t="shared" si="18"/>
        <v>800</v>
      </c>
      <c r="AQ30" s="93">
        <f t="shared" si="18"/>
        <v>800</v>
      </c>
      <c r="AR30" s="93">
        <f t="shared" si="18"/>
        <v>800</v>
      </c>
      <c r="AS30" s="93">
        <f t="shared" si="18"/>
        <v>800</v>
      </c>
      <c r="AT30" s="93">
        <f t="shared" si="18"/>
        <v>800</v>
      </c>
      <c r="AU30" s="93">
        <f t="shared" si="18"/>
        <v>800</v>
      </c>
      <c r="AV30" s="93">
        <f t="shared" si="18"/>
        <v>800</v>
      </c>
      <c r="AW30" s="93">
        <f t="shared" si="18"/>
        <v>800</v>
      </c>
      <c r="AX30" s="93">
        <f t="shared" si="18"/>
        <v>800</v>
      </c>
      <c r="AY30" s="58"/>
      <c r="AZ30" s="93">
        <f t="shared" ref="AZ30:BC30" si="19">IFERROR(IF($BF30="Average",AVERAGEIFS($C30:$AX30,$C$19:$AX$19,"&gt;="&amp;AZ$17,$C$19:$AX$19,"&lt;"&amp;AZ$18),IF($BF30="Sum",SUMIFS($C30:$AX30,$C$19:$AX$19,"&gt;="&amp;AZ$17,$C$19:$AX$19,"&lt;"&amp;AZ$18),"")),"ERROR")</f>
        <v>9600</v>
      </c>
      <c r="BA30" s="93">
        <f t="shared" si="19"/>
        <v>9600</v>
      </c>
      <c r="BB30" s="93">
        <f t="shared" si="19"/>
        <v>9600</v>
      </c>
      <c r="BC30" s="93">
        <f t="shared" si="19"/>
        <v>9600</v>
      </c>
      <c r="BD30" s="58"/>
      <c r="BE30" s="93">
        <f t="shared" ref="BE30:BE33" si="23">IF(BF30="Average",AVERAGE(C30:AX30), IF(BF30="Sum",SUM(C30:AX30),))</f>
        <v>38400</v>
      </c>
      <c r="BF30" s="74" t="s">
        <v>94</v>
      </c>
    </row>
    <row r="31">
      <c r="A31" s="8"/>
      <c r="B31" s="69" t="str">
        <f t="shared" si="20"/>
        <v>Cost of activation</v>
      </c>
      <c r="C31" s="93">
        <f t="shared" ref="C31:AX31" si="21">C24*$C$12</f>
        <v>600</v>
      </c>
      <c r="D31" s="93">
        <f t="shared" si="21"/>
        <v>750</v>
      </c>
      <c r="E31" s="93">
        <f t="shared" si="21"/>
        <v>862.5</v>
      </c>
      <c r="F31" s="93">
        <f t="shared" si="21"/>
        <v>946.875</v>
      </c>
      <c r="G31" s="93">
        <f t="shared" si="21"/>
        <v>1010.15625</v>
      </c>
      <c r="H31" s="93">
        <f t="shared" si="21"/>
        <v>1057.617188</v>
      </c>
      <c r="I31" s="93">
        <f t="shared" si="21"/>
        <v>1093.212891</v>
      </c>
      <c r="J31" s="93">
        <f t="shared" si="21"/>
        <v>1119.909668</v>
      </c>
      <c r="K31" s="93">
        <f t="shared" si="21"/>
        <v>1139.932251</v>
      </c>
      <c r="L31" s="93">
        <f t="shared" si="21"/>
        <v>1154.949188</v>
      </c>
      <c r="M31" s="93">
        <f t="shared" si="21"/>
        <v>1166.211891</v>
      </c>
      <c r="N31" s="93">
        <f t="shared" si="21"/>
        <v>1174.658918</v>
      </c>
      <c r="O31" s="93">
        <f t="shared" si="21"/>
        <v>1180.994189</v>
      </c>
      <c r="P31" s="93">
        <f t="shared" si="21"/>
        <v>1185.745642</v>
      </c>
      <c r="Q31" s="93">
        <f t="shared" si="21"/>
        <v>1189.309231</v>
      </c>
      <c r="R31" s="93">
        <f t="shared" si="21"/>
        <v>1191.981923</v>
      </c>
      <c r="S31" s="93">
        <f t="shared" si="21"/>
        <v>1193.986443</v>
      </c>
      <c r="T31" s="93">
        <f t="shared" si="21"/>
        <v>1195.489832</v>
      </c>
      <c r="U31" s="93">
        <f t="shared" si="21"/>
        <v>1196.617374</v>
      </c>
      <c r="V31" s="93">
        <f t="shared" si="21"/>
        <v>1197.46303</v>
      </c>
      <c r="W31" s="93">
        <f t="shared" si="21"/>
        <v>1198.097273</v>
      </c>
      <c r="X31" s="93">
        <f t="shared" si="21"/>
        <v>1198.572955</v>
      </c>
      <c r="Y31" s="93">
        <f t="shared" si="21"/>
        <v>1198.929716</v>
      </c>
      <c r="Z31" s="93">
        <f t="shared" si="21"/>
        <v>1199.197287</v>
      </c>
      <c r="AA31" s="93">
        <f t="shared" si="21"/>
        <v>1199.397965</v>
      </c>
      <c r="AB31" s="93">
        <f t="shared" si="21"/>
        <v>1199.548474</v>
      </c>
      <c r="AC31" s="93">
        <f t="shared" si="21"/>
        <v>1199.661355</v>
      </c>
      <c r="AD31" s="93">
        <f t="shared" si="21"/>
        <v>1199.746017</v>
      </c>
      <c r="AE31" s="93">
        <f t="shared" si="21"/>
        <v>1199.809512</v>
      </c>
      <c r="AF31" s="93">
        <f t="shared" si="21"/>
        <v>1199.857134</v>
      </c>
      <c r="AG31" s="93">
        <f t="shared" si="21"/>
        <v>1199.892851</v>
      </c>
      <c r="AH31" s="93">
        <f t="shared" si="21"/>
        <v>1199.919638</v>
      </c>
      <c r="AI31" s="93">
        <f t="shared" si="21"/>
        <v>1199.939729</v>
      </c>
      <c r="AJ31" s="93">
        <f t="shared" si="21"/>
        <v>1199.954796</v>
      </c>
      <c r="AK31" s="93">
        <f t="shared" si="21"/>
        <v>1199.966097</v>
      </c>
      <c r="AL31" s="93">
        <f t="shared" si="21"/>
        <v>1199.974573</v>
      </c>
      <c r="AM31" s="93">
        <f t="shared" si="21"/>
        <v>1199.98093</v>
      </c>
      <c r="AN31" s="93">
        <f t="shared" si="21"/>
        <v>1199.985697</v>
      </c>
      <c r="AO31" s="93">
        <f t="shared" si="21"/>
        <v>1199.989273</v>
      </c>
      <c r="AP31" s="93">
        <f t="shared" si="21"/>
        <v>1199.991955</v>
      </c>
      <c r="AQ31" s="93">
        <f t="shared" si="21"/>
        <v>1199.993966</v>
      </c>
      <c r="AR31" s="93">
        <f t="shared" si="21"/>
        <v>1199.995475</v>
      </c>
      <c r="AS31" s="93">
        <f t="shared" si="21"/>
        <v>1199.996606</v>
      </c>
      <c r="AT31" s="93">
        <f t="shared" si="21"/>
        <v>1199.997454</v>
      </c>
      <c r="AU31" s="93">
        <f t="shared" si="21"/>
        <v>1199.998091</v>
      </c>
      <c r="AV31" s="93">
        <f t="shared" si="21"/>
        <v>1199.998568</v>
      </c>
      <c r="AW31" s="93">
        <f t="shared" si="21"/>
        <v>1199.998926</v>
      </c>
      <c r="AX31" s="93">
        <f t="shared" si="21"/>
        <v>1199.999195</v>
      </c>
      <c r="AY31" s="58"/>
      <c r="AZ31" s="93">
        <f t="shared" ref="AZ31:BC31" si="22">IFERROR(IF($BF31="Average",AVERAGEIFS($C31:$AX31,$C$19:$AX$19,"&gt;="&amp;AZ$17,$C$19:$AX$19,"&lt;"&amp;AZ$18),IF($BF31="Sum",SUMIFS($C31:$AX31,$C$19:$AX$19,"&gt;="&amp;AZ$17,$C$19:$AX$19,"&lt;"&amp;AZ$18),"")),"ERROR")</f>
        <v>12076.02324</v>
      </c>
      <c r="BA31" s="93">
        <f t="shared" si="22"/>
        <v>14326.38489</v>
      </c>
      <c r="BB31" s="93">
        <f t="shared" si="22"/>
        <v>14397.66814</v>
      </c>
      <c r="BC31" s="93">
        <f t="shared" si="22"/>
        <v>14399.92614</v>
      </c>
      <c r="BD31" s="58"/>
      <c r="BE31" s="93">
        <f t="shared" si="23"/>
        <v>55200.00242</v>
      </c>
      <c r="BF31" s="74" t="s">
        <v>94</v>
      </c>
    </row>
    <row r="32">
      <c r="A32" s="8"/>
      <c r="B32" s="76" t="str">
        <f t="shared" si="20"/>
        <v>Cost of goods sold</v>
      </c>
      <c r="C32" s="94">
        <f t="shared" ref="C32:AX32" si="24">C26*$C$13</f>
        <v>1000</v>
      </c>
      <c r="D32" s="94">
        <f t="shared" si="24"/>
        <v>1750</v>
      </c>
      <c r="E32" s="94">
        <f t="shared" si="24"/>
        <v>2312.5</v>
      </c>
      <c r="F32" s="94">
        <f t="shared" si="24"/>
        <v>2734.375</v>
      </c>
      <c r="G32" s="94">
        <f t="shared" si="24"/>
        <v>3050.78125</v>
      </c>
      <c r="H32" s="94">
        <f t="shared" si="24"/>
        <v>3288.085938</v>
      </c>
      <c r="I32" s="94">
        <f t="shared" si="24"/>
        <v>3466.064453</v>
      </c>
      <c r="J32" s="94">
        <f t="shared" si="24"/>
        <v>3599.54834</v>
      </c>
      <c r="K32" s="94">
        <f t="shared" si="24"/>
        <v>3699.661255</v>
      </c>
      <c r="L32" s="94">
        <f t="shared" si="24"/>
        <v>3774.745941</v>
      </c>
      <c r="M32" s="94">
        <f t="shared" si="24"/>
        <v>3831.059456</v>
      </c>
      <c r="N32" s="94">
        <f t="shared" si="24"/>
        <v>3873.294592</v>
      </c>
      <c r="O32" s="94">
        <f t="shared" si="24"/>
        <v>3904.970944</v>
      </c>
      <c r="P32" s="94">
        <f t="shared" si="24"/>
        <v>3928.728208</v>
      </c>
      <c r="Q32" s="94">
        <f t="shared" si="24"/>
        <v>3946.546156</v>
      </c>
      <c r="R32" s="94">
        <f t="shared" si="24"/>
        <v>3959.909617</v>
      </c>
      <c r="S32" s="94">
        <f t="shared" si="24"/>
        <v>3969.932213</v>
      </c>
      <c r="T32" s="94">
        <f t="shared" si="24"/>
        <v>3977.44916</v>
      </c>
      <c r="U32" s="94">
        <f t="shared" si="24"/>
        <v>3983.08687</v>
      </c>
      <c r="V32" s="94">
        <f t="shared" si="24"/>
        <v>3987.315152</v>
      </c>
      <c r="W32" s="94">
        <f t="shared" si="24"/>
        <v>3990.486364</v>
      </c>
      <c r="X32" s="94">
        <f t="shared" si="24"/>
        <v>3992.864773</v>
      </c>
      <c r="Y32" s="94">
        <f t="shared" si="24"/>
        <v>3994.64858</v>
      </c>
      <c r="Z32" s="94">
        <f t="shared" si="24"/>
        <v>3995.986435</v>
      </c>
      <c r="AA32" s="94">
        <f t="shared" si="24"/>
        <v>3996.989826</v>
      </c>
      <c r="AB32" s="94">
        <f t="shared" si="24"/>
        <v>3997.74237</v>
      </c>
      <c r="AC32" s="94">
        <f t="shared" si="24"/>
        <v>3998.306777</v>
      </c>
      <c r="AD32" s="94">
        <f t="shared" si="24"/>
        <v>3998.730083</v>
      </c>
      <c r="AE32" s="94">
        <f t="shared" si="24"/>
        <v>3999.047562</v>
      </c>
      <c r="AF32" s="94">
        <f t="shared" si="24"/>
        <v>3999.285672</v>
      </c>
      <c r="AG32" s="94">
        <f t="shared" si="24"/>
        <v>3999.464254</v>
      </c>
      <c r="AH32" s="94">
        <f t="shared" si="24"/>
        <v>3999.59819</v>
      </c>
      <c r="AI32" s="94">
        <f t="shared" si="24"/>
        <v>3999.698643</v>
      </c>
      <c r="AJ32" s="94">
        <f t="shared" si="24"/>
        <v>3999.773982</v>
      </c>
      <c r="AK32" s="94">
        <f t="shared" si="24"/>
        <v>3999.830487</v>
      </c>
      <c r="AL32" s="94">
        <f t="shared" si="24"/>
        <v>3999.872865</v>
      </c>
      <c r="AM32" s="94">
        <f t="shared" si="24"/>
        <v>3999.904649</v>
      </c>
      <c r="AN32" s="94">
        <f t="shared" si="24"/>
        <v>3999.928487</v>
      </c>
      <c r="AO32" s="94">
        <f t="shared" si="24"/>
        <v>3999.946365</v>
      </c>
      <c r="AP32" s="94">
        <f t="shared" si="24"/>
        <v>3999.959774</v>
      </c>
      <c r="AQ32" s="94">
        <f t="shared" si="24"/>
        <v>3999.96983</v>
      </c>
      <c r="AR32" s="94">
        <f t="shared" si="24"/>
        <v>3999.977373</v>
      </c>
      <c r="AS32" s="94">
        <f t="shared" si="24"/>
        <v>3999.98303</v>
      </c>
      <c r="AT32" s="94">
        <f t="shared" si="24"/>
        <v>3999.987272</v>
      </c>
      <c r="AU32" s="94">
        <f t="shared" si="24"/>
        <v>3999.990454</v>
      </c>
      <c r="AV32" s="94">
        <f t="shared" si="24"/>
        <v>3999.992841</v>
      </c>
      <c r="AW32" s="94">
        <f t="shared" si="24"/>
        <v>3999.99463</v>
      </c>
      <c r="AX32" s="94">
        <f t="shared" si="24"/>
        <v>3999.995973</v>
      </c>
      <c r="AY32" s="58"/>
      <c r="AZ32" s="93">
        <f t="shared" ref="AZ32:BC32" si="25">IFERROR(IF($BF32="Average",AVERAGEIFS($C32:$AX32,$C$19:$AX$19,"&gt;="&amp;AZ$17,$C$19:$AX$19,"&lt;"&amp;AZ$18),IF($BF32="Sum",SUMIFS($C32:$AX32,$C$19:$AX$19,"&gt;="&amp;AZ$17,$C$19:$AX$19,"&lt;"&amp;AZ$18),"")),"ERROR")</f>
        <v>36380.11622</v>
      </c>
      <c r="BA32" s="93">
        <f t="shared" si="25"/>
        <v>47631.92447</v>
      </c>
      <c r="BB32" s="93">
        <f t="shared" si="25"/>
        <v>47988.34071</v>
      </c>
      <c r="BC32" s="93">
        <f t="shared" si="25"/>
        <v>47999.63068</v>
      </c>
      <c r="BD32" s="58"/>
      <c r="BE32" s="93">
        <f t="shared" si="23"/>
        <v>180000.0121</v>
      </c>
      <c r="BF32" s="74" t="s">
        <v>94</v>
      </c>
    </row>
    <row r="33">
      <c r="A33" s="86"/>
      <c r="B33" s="82" t="s">
        <v>97</v>
      </c>
      <c r="C33" s="95">
        <f t="shared" ref="C33:AX33" si="26">SUM(C30:C32)</f>
        <v>2400</v>
      </c>
      <c r="D33" s="95">
        <f t="shared" si="26"/>
        <v>3300</v>
      </c>
      <c r="E33" s="95">
        <f t="shared" si="26"/>
        <v>3975</v>
      </c>
      <c r="F33" s="95">
        <f t="shared" si="26"/>
        <v>4481.25</v>
      </c>
      <c r="G33" s="95">
        <f t="shared" si="26"/>
        <v>4860.9375</v>
      </c>
      <c r="H33" s="95">
        <f t="shared" si="26"/>
        <v>5145.703125</v>
      </c>
      <c r="I33" s="95">
        <f t="shared" si="26"/>
        <v>5359.277344</v>
      </c>
      <c r="J33" s="95">
        <f t="shared" si="26"/>
        <v>5519.458008</v>
      </c>
      <c r="K33" s="95">
        <f t="shared" si="26"/>
        <v>5639.593506</v>
      </c>
      <c r="L33" s="95">
        <f t="shared" si="26"/>
        <v>5729.695129</v>
      </c>
      <c r="M33" s="95">
        <f t="shared" si="26"/>
        <v>5797.271347</v>
      </c>
      <c r="N33" s="95">
        <f t="shared" si="26"/>
        <v>5847.95351</v>
      </c>
      <c r="O33" s="95">
        <f t="shared" si="26"/>
        <v>5885.965133</v>
      </c>
      <c r="P33" s="95">
        <f t="shared" si="26"/>
        <v>5914.47385</v>
      </c>
      <c r="Q33" s="95">
        <f t="shared" si="26"/>
        <v>5935.855387</v>
      </c>
      <c r="R33" s="95">
        <f t="shared" si="26"/>
        <v>5951.89154</v>
      </c>
      <c r="S33" s="95">
        <f t="shared" si="26"/>
        <v>5963.918655</v>
      </c>
      <c r="T33" s="95">
        <f t="shared" si="26"/>
        <v>5972.938991</v>
      </c>
      <c r="U33" s="95">
        <f t="shared" si="26"/>
        <v>5979.704244</v>
      </c>
      <c r="V33" s="95">
        <f t="shared" si="26"/>
        <v>5984.778183</v>
      </c>
      <c r="W33" s="95">
        <f t="shared" si="26"/>
        <v>5988.583637</v>
      </c>
      <c r="X33" s="95">
        <f t="shared" si="26"/>
        <v>5991.437728</v>
      </c>
      <c r="Y33" s="95">
        <f t="shared" si="26"/>
        <v>5993.578296</v>
      </c>
      <c r="Z33" s="95">
        <f t="shared" si="26"/>
        <v>5995.183722</v>
      </c>
      <c r="AA33" s="95">
        <f t="shared" si="26"/>
        <v>5996.387791</v>
      </c>
      <c r="AB33" s="95">
        <f t="shared" si="26"/>
        <v>5997.290844</v>
      </c>
      <c r="AC33" s="95">
        <f t="shared" si="26"/>
        <v>5997.968133</v>
      </c>
      <c r="AD33" s="95">
        <f t="shared" si="26"/>
        <v>5998.476099</v>
      </c>
      <c r="AE33" s="95">
        <f t="shared" si="26"/>
        <v>5998.857075</v>
      </c>
      <c r="AF33" s="95">
        <f t="shared" si="26"/>
        <v>5999.142806</v>
      </c>
      <c r="AG33" s="95">
        <f t="shared" si="26"/>
        <v>5999.357104</v>
      </c>
      <c r="AH33" s="95">
        <f t="shared" si="26"/>
        <v>5999.517828</v>
      </c>
      <c r="AI33" s="95">
        <f t="shared" si="26"/>
        <v>5999.638371</v>
      </c>
      <c r="AJ33" s="95">
        <f t="shared" si="26"/>
        <v>5999.728778</v>
      </c>
      <c r="AK33" s="95">
        <f t="shared" si="26"/>
        <v>5999.796584</v>
      </c>
      <c r="AL33" s="95">
        <f t="shared" si="26"/>
        <v>5999.847438</v>
      </c>
      <c r="AM33" s="95">
        <f t="shared" si="26"/>
        <v>5999.885578</v>
      </c>
      <c r="AN33" s="95">
        <f t="shared" si="26"/>
        <v>5999.914184</v>
      </c>
      <c r="AO33" s="95">
        <f t="shared" si="26"/>
        <v>5999.935638</v>
      </c>
      <c r="AP33" s="95">
        <f t="shared" si="26"/>
        <v>5999.951728</v>
      </c>
      <c r="AQ33" s="95">
        <f t="shared" si="26"/>
        <v>5999.963796</v>
      </c>
      <c r="AR33" s="95">
        <f t="shared" si="26"/>
        <v>5999.972847</v>
      </c>
      <c r="AS33" s="95">
        <f t="shared" si="26"/>
        <v>5999.979635</v>
      </c>
      <c r="AT33" s="95">
        <f t="shared" si="26"/>
        <v>5999.984727</v>
      </c>
      <c r="AU33" s="95">
        <f t="shared" si="26"/>
        <v>5999.988545</v>
      </c>
      <c r="AV33" s="95">
        <f t="shared" si="26"/>
        <v>5999.991409</v>
      </c>
      <c r="AW33" s="95">
        <f t="shared" si="26"/>
        <v>5999.993557</v>
      </c>
      <c r="AX33" s="95">
        <f t="shared" si="26"/>
        <v>5999.995167</v>
      </c>
      <c r="AY33" s="58"/>
      <c r="AZ33" s="95">
        <f t="shared" ref="AZ33:BC33" si="27">IFERROR(IF($BF33="Average",AVERAGEIFS($C33:$AX33,$C$19:$AX$19,"&gt;="&amp;AZ$17,$C$19:$AX$19,"&lt;"&amp;AZ$18),IF($BF33="Sum",SUMIFS($C33:$AX33,$C$19:$AX$19,"&gt;="&amp;AZ$17,$C$19:$AX$19,"&lt;"&amp;AZ$18),"")),"ERROR")</f>
        <v>58056.13947</v>
      </c>
      <c r="BA33" s="95">
        <f t="shared" si="27"/>
        <v>71558.30937</v>
      </c>
      <c r="BB33" s="95">
        <f t="shared" si="27"/>
        <v>71986.00885</v>
      </c>
      <c r="BC33" s="95">
        <f t="shared" si="27"/>
        <v>71999.55681</v>
      </c>
      <c r="BD33" s="58"/>
      <c r="BE33" s="95">
        <f t="shared" si="23"/>
        <v>273600.0145</v>
      </c>
      <c r="BF33" s="85" t="s">
        <v>94</v>
      </c>
    </row>
    <row r="34">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58"/>
      <c r="AZ34" s="86" t="str">
        <f t="shared" ref="AZ34:BC34" si="28">IFERROR(IF($BF34="Average",AVERAGEIFS($C34:$AX34,$C$19:$AX$19,"&gt;="&amp;AZ$17,$C$19:$AX$19,"&lt;"&amp;AZ$18),IF($BF34="Sum",SUMIFS($C34:$AX34,$C$19:$AX$19,"&gt;="&amp;AZ$17,$C$19:$AX$19,"&lt;"&amp;AZ$18),"")),"ERROR")</f>
        <v/>
      </c>
      <c r="BA34" s="86" t="str">
        <f t="shared" si="28"/>
        <v/>
      </c>
      <c r="BB34" s="86" t="str">
        <f t="shared" si="28"/>
        <v/>
      </c>
      <c r="BC34" s="20" t="str">
        <f t="shared" si="28"/>
        <v/>
      </c>
      <c r="BD34" s="20"/>
      <c r="BE34" s="20"/>
      <c r="BF34" s="20"/>
    </row>
    <row r="35">
      <c r="A35" s="86"/>
      <c r="B35" s="82" t="s">
        <v>98</v>
      </c>
      <c r="C35" s="96">
        <f t="shared" ref="C35:AX35" si="29">C28-C33</f>
        <v>2600</v>
      </c>
      <c r="D35" s="96">
        <f t="shared" si="29"/>
        <v>5450</v>
      </c>
      <c r="E35" s="96">
        <f t="shared" si="29"/>
        <v>7587.5</v>
      </c>
      <c r="F35" s="96">
        <f t="shared" si="29"/>
        <v>9190.625</v>
      </c>
      <c r="G35" s="96">
        <f t="shared" si="29"/>
        <v>10392.96875</v>
      </c>
      <c r="H35" s="96">
        <f t="shared" si="29"/>
        <v>11294.72656</v>
      </c>
      <c r="I35" s="96">
        <f t="shared" si="29"/>
        <v>11971.04492</v>
      </c>
      <c r="J35" s="96">
        <f t="shared" si="29"/>
        <v>12478.28369</v>
      </c>
      <c r="K35" s="96">
        <f t="shared" si="29"/>
        <v>12858.71277</v>
      </c>
      <c r="L35" s="96">
        <f t="shared" si="29"/>
        <v>13144.03458</v>
      </c>
      <c r="M35" s="96">
        <f t="shared" si="29"/>
        <v>13358.02593</v>
      </c>
      <c r="N35" s="96">
        <f t="shared" si="29"/>
        <v>13518.51945</v>
      </c>
      <c r="O35" s="96">
        <f t="shared" si="29"/>
        <v>13638.88959</v>
      </c>
      <c r="P35" s="96">
        <f t="shared" si="29"/>
        <v>13729.16719</v>
      </c>
      <c r="Q35" s="96">
        <f t="shared" si="29"/>
        <v>13796.87539</v>
      </c>
      <c r="R35" s="96">
        <f t="shared" si="29"/>
        <v>13847.65654</v>
      </c>
      <c r="S35" s="96">
        <f t="shared" si="29"/>
        <v>13885.74241</v>
      </c>
      <c r="T35" s="96">
        <f t="shared" si="29"/>
        <v>13914.30681</v>
      </c>
      <c r="U35" s="96">
        <f t="shared" si="29"/>
        <v>13935.7301</v>
      </c>
      <c r="V35" s="96">
        <f t="shared" si="29"/>
        <v>13951.79758</v>
      </c>
      <c r="W35" s="96">
        <f t="shared" si="29"/>
        <v>13963.84818</v>
      </c>
      <c r="X35" s="96">
        <f t="shared" si="29"/>
        <v>13972.88614</v>
      </c>
      <c r="Y35" s="96">
        <f t="shared" si="29"/>
        <v>13979.6646</v>
      </c>
      <c r="Z35" s="96">
        <f t="shared" si="29"/>
        <v>13984.74845</v>
      </c>
      <c r="AA35" s="96">
        <f t="shared" si="29"/>
        <v>13988.56134</v>
      </c>
      <c r="AB35" s="96">
        <f t="shared" si="29"/>
        <v>13991.421</v>
      </c>
      <c r="AC35" s="96">
        <f t="shared" si="29"/>
        <v>13993.56575</v>
      </c>
      <c r="AD35" s="96">
        <f t="shared" si="29"/>
        <v>13995.17432</v>
      </c>
      <c r="AE35" s="96">
        <f t="shared" si="29"/>
        <v>13996.38074</v>
      </c>
      <c r="AF35" s="96">
        <f t="shared" si="29"/>
        <v>13997.28555</v>
      </c>
      <c r="AG35" s="96">
        <f t="shared" si="29"/>
        <v>13997.96416</v>
      </c>
      <c r="AH35" s="96">
        <f t="shared" si="29"/>
        <v>13998.47312</v>
      </c>
      <c r="AI35" s="96">
        <f t="shared" si="29"/>
        <v>13998.85484</v>
      </c>
      <c r="AJ35" s="96">
        <f t="shared" si="29"/>
        <v>13999.14113</v>
      </c>
      <c r="AK35" s="96">
        <f t="shared" si="29"/>
        <v>13999.35585</v>
      </c>
      <c r="AL35" s="96">
        <f t="shared" si="29"/>
        <v>13999.51689</v>
      </c>
      <c r="AM35" s="96">
        <f t="shared" si="29"/>
        <v>13999.63766</v>
      </c>
      <c r="AN35" s="96">
        <f t="shared" si="29"/>
        <v>13999.72825</v>
      </c>
      <c r="AO35" s="96">
        <f t="shared" si="29"/>
        <v>13999.79619</v>
      </c>
      <c r="AP35" s="96">
        <f t="shared" si="29"/>
        <v>13999.84714</v>
      </c>
      <c r="AQ35" s="96">
        <f t="shared" si="29"/>
        <v>13999.88535</v>
      </c>
      <c r="AR35" s="96">
        <f t="shared" si="29"/>
        <v>13999.91402</v>
      </c>
      <c r="AS35" s="96">
        <f t="shared" si="29"/>
        <v>13999.93551</v>
      </c>
      <c r="AT35" s="96">
        <f t="shared" si="29"/>
        <v>13999.95163</v>
      </c>
      <c r="AU35" s="96">
        <f t="shared" si="29"/>
        <v>13999.96373</v>
      </c>
      <c r="AV35" s="96">
        <f t="shared" si="29"/>
        <v>13999.97279</v>
      </c>
      <c r="AW35" s="96">
        <f t="shared" si="29"/>
        <v>13999.9796</v>
      </c>
      <c r="AX35" s="96">
        <f t="shared" si="29"/>
        <v>13999.9847</v>
      </c>
      <c r="AY35" s="58"/>
      <c r="AZ35" s="95">
        <f t="shared" ref="AZ35:BC35" si="30">IFERROR(IF($BF35="Average",AVERAGEIFS($C35:$AX35,$C$19:$AX$19,"&gt;="&amp;AZ$17,$C$19:$AX$19,"&lt;"&amp;AZ$18),IF($BF35="Sum",SUMIFS($C35:$AX35,$C$19:$AX$19,"&gt;="&amp;AZ$17,$C$19:$AX$19,"&lt;"&amp;AZ$18),"")),"ERROR")</f>
        <v>123844.4417</v>
      </c>
      <c r="BA35" s="95">
        <f t="shared" si="30"/>
        <v>166601.313</v>
      </c>
      <c r="BB35" s="95">
        <f t="shared" si="30"/>
        <v>167955.6947</v>
      </c>
      <c r="BC35" s="95">
        <f t="shared" si="30"/>
        <v>167998.5966</v>
      </c>
      <c r="BD35" s="58"/>
      <c r="BE35" s="95">
        <f>IF(BF35="Average",AVERAGE(C35:AX35), IF(BF35="Sum",SUM(C35:AX35),))</f>
        <v>626400.0459</v>
      </c>
      <c r="BF35" s="85" t="s">
        <v>94</v>
      </c>
    </row>
    <row r="36">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8"/>
      <c r="AZ36" s="58"/>
      <c r="BA36" s="58"/>
      <c r="BB36" s="58"/>
      <c r="BC36" s="58"/>
      <c r="BD36" s="58"/>
      <c r="BE36" s="58"/>
      <c r="BF36" s="58"/>
    </row>
  </sheetData>
  <conditionalFormatting sqref="C20:AX35">
    <cfRule type="expression" dxfId="4" priority="1">
      <formula>AND(NOT(ISFORMULA(C20)),NOT(ISBLANK(C20)))</formula>
    </cfRule>
  </conditionalFormatting>
  <dataValidations>
    <dataValidation type="list" allowBlank="1" sqref="BF20:BF22 BF24:BF26 BF28 BF30:BF33 BF35">
      <formula1>"Sum,Average"</formula1>
    </dataValidation>
  </dataValidations>
  <hyperlinks>
    <hyperlink r:id="rId1" ref="D1"/>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75"/>
  <cols>
    <col customWidth="1" min="2" max="2" width="34.5"/>
    <col customWidth="1" min="3" max="3" width="18.63"/>
    <col customWidth="1" min="4" max="5" width="15.13"/>
    <col customWidth="1" min="6" max="6" width="16.0"/>
  </cols>
  <sheetData>
    <row r="1">
      <c r="A1" s="46"/>
      <c r="B1" s="1"/>
      <c r="C1" s="5" t="s">
        <v>67</v>
      </c>
      <c r="D1" s="47" t="s">
        <v>68</v>
      </c>
      <c r="E1" s="3"/>
      <c r="F1" s="3"/>
      <c r="G1" s="4" t="s">
        <v>99</v>
      </c>
      <c r="H1" s="48"/>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row>
    <row r="2" ht="10.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row>
    <row r="3">
      <c r="A3" s="6"/>
      <c r="B3" s="7"/>
      <c r="C3" s="7"/>
      <c r="D3" s="7"/>
      <c r="E3" s="7"/>
      <c r="F3" s="7"/>
      <c r="G3" s="7"/>
      <c r="H3" s="7"/>
      <c r="I3" s="7"/>
      <c r="J3" s="7"/>
      <c r="K3" s="7"/>
      <c r="L3" s="7"/>
      <c r="M3" s="7"/>
      <c r="N3" s="7"/>
      <c r="O3" s="7"/>
      <c r="P3" s="7"/>
      <c r="Q3" s="6"/>
      <c r="R3" s="6"/>
      <c r="S3" s="7"/>
      <c r="T3" s="7"/>
      <c r="U3" s="7"/>
      <c r="V3" s="7"/>
      <c r="W3" s="7"/>
      <c r="X3" s="7"/>
      <c r="Y3" s="7"/>
      <c r="Z3" s="7"/>
      <c r="AA3" s="7"/>
      <c r="AB3" s="7"/>
      <c r="AC3" s="7"/>
      <c r="AD3" s="7"/>
      <c r="AE3" s="7"/>
      <c r="AF3" s="7"/>
      <c r="AG3" s="7"/>
      <c r="AH3" s="6"/>
      <c r="AI3" s="6"/>
      <c r="AJ3" s="7"/>
      <c r="AK3" s="7"/>
      <c r="AL3" s="7"/>
      <c r="AM3" s="7"/>
      <c r="AN3" s="7"/>
      <c r="AO3" s="7"/>
      <c r="AP3" s="7"/>
      <c r="AQ3" s="7"/>
      <c r="AR3" s="7"/>
      <c r="AS3" s="7"/>
      <c r="AT3" s="7"/>
      <c r="AU3" s="7"/>
      <c r="AV3" s="7"/>
      <c r="AW3" s="7"/>
      <c r="AX3" s="7"/>
    </row>
    <row r="4" ht="11.2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row>
    <row r="6">
      <c r="A6" s="50" t="s">
        <v>73</v>
      </c>
      <c r="B6" s="51"/>
      <c r="C6" s="52"/>
      <c r="D6" s="20"/>
      <c r="E6" s="53"/>
      <c r="F6" s="53"/>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c r="A7" s="50" t="s">
        <v>75</v>
      </c>
      <c r="B7" s="51"/>
      <c r="C7" s="55"/>
      <c r="D7" s="20"/>
      <c r="E7" s="56"/>
      <c r="F7" s="53"/>
      <c r="G7" s="56"/>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row>
    <row r="8">
      <c r="A8" s="50" t="s">
        <v>44</v>
      </c>
      <c r="B8" s="51"/>
      <c r="C8" s="63"/>
      <c r="D8" s="20"/>
      <c r="E8" s="56"/>
      <c r="F8" s="53"/>
      <c r="G8" s="5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row>
    <row r="9">
      <c r="A9" s="50" t="s">
        <v>78</v>
      </c>
      <c r="B9" s="51"/>
      <c r="C9" s="55"/>
      <c r="D9" s="20"/>
      <c r="E9" s="54"/>
      <c r="F9" s="53"/>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row>
    <row r="10">
      <c r="A10" s="59" t="s">
        <v>80</v>
      </c>
      <c r="B10" s="51"/>
      <c r="C10" s="55"/>
      <c r="D10" s="20"/>
      <c r="E10" s="60"/>
      <c r="F10" s="53"/>
      <c r="G10" s="61"/>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row>
    <row r="11">
      <c r="A11" s="62" t="s">
        <v>82</v>
      </c>
      <c r="B11" s="51"/>
      <c r="C11" s="63"/>
      <c r="D11" s="20"/>
      <c r="E11" s="60"/>
      <c r="F11" s="53"/>
      <c r="G11" s="60"/>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row>
    <row r="12">
      <c r="A12" s="54"/>
      <c r="B12" s="51"/>
      <c r="C12" s="6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row>
    <row r="13">
      <c r="A13" s="54"/>
      <c r="B13" s="51"/>
      <c r="C13" s="63"/>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row>
    <row r="14">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row>
    <row r="1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row>
    <row r="16">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row>
    <row r="17">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row>
    <row r="18">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row>
    <row r="19">
      <c r="A19" s="8"/>
      <c r="B19" s="65" t="s">
        <v>87</v>
      </c>
      <c r="C19" s="64">
        <v>45292.0</v>
      </c>
      <c r="D19" s="64">
        <v>45323.0</v>
      </c>
      <c r="E19" s="64">
        <v>45352.0</v>
      </c>
      <c r="F19" s="64">
        <v>45383.0</v>
      </c>
      <c r="G19" s="64">
        <v>45413.0</v>
      </c>
      <c r="H19" s="64">
        <v>45444.0</v>
      </c>
      <c r="I19" s="64">
        <v>45474.0</v>
      </c>
      <c r="J19" s="64">
        <v>45505.0</v>
      </c>
      <c r="K19" s="64">
        <v>45536.0</v>
      </c>
      <c r="L19" s="64">
        <v>45566.0</v>
      </c>
      <c r="M19" s="64">
        <v>45597.0</v>
      </c>
      <c r="N19" s="64">
        <v>45627.0</v>
      </c>
      <c r="O19" s="64">
        <v>45658.0</v>
      </c>
      <c r="P19" s="64">
        <v>45689.0</v>
      </c>
      <c r="Q19" s="64">
        <v>45717.0</v>
      </c>
      <c r="R19" s="64">
        <v>45748.0</v>
      </c>
      <c r="S19" s="64">
        <v>45778.0</v>
      </c>
      <c r="T19" s="64">
        <v>45809.0</v>
      </c>
      <c r="U19" s="64">
        <v>45839.0</v>
      </c>
      <c r="V19" s="64">
        <v>45870.0</v>
      </c>
      <c r="W19" s="64">
        <v>45901.0</v>
      </c>
      <c r="X19" s="64">
        <v>45931.0</v>
      </c>
      <c r="Y19" s="64">
        <v>45962.0</v>
      </c>
      <c r="Z19" s="64">
        <v>45992.0</v>
      </c>
      <c r="AA19" s="64">
        <v>46023.0</v>
      </c>
      <c r="AB19" s="64">
        <v>46054.0</v>
      </c>
      <c r="AC19" s="64">
        <v>46082.0</v>
      </c>
      <c r="AD19" s="64">
        <v>46113.0</v>
      </c>
      <c r="AE19" s="64">
        <v>46143.0</v>
      </c>
      <c r="AF19" s="64">
        <v>46174.0</v>
      </c>
      <c r="AG19" s="64">
        <v>46204.0</v>
      </c>
      <c r="AH19" s="64">
        <v>46235.0</v>
      </c>
      <c r="AI19" s="64">
        <v>46266.0</v>
      </c>
      <c r="AJ19" s="64">
        <v>46296.0</v>
      </c>
      <c r="AK19" s="64">
        <v>46327.0</v>
      </c>
      <c r="AL19" s="64">
        <v>46357.0</v>
      </c>
      <c r="AM19" s="64">
        <v>46388.0</v>
      </c>
      <c r="AN19" s="64">
        <v>46419.0</v>
      </c>
      <c r="AO19" s="64">
        <v>46447.0</v>
      </c>
      <c r="AP19" s="64">
        <v>46478.0</v>
      </c>
      <c r="AQ19" s="64">
        <v>46508.0</v>
      </c>
      <c r="AR19" s="64">
        <v>46539.0</v>
      </c>
      <c r="AS19" s="64">
        <v>46569.0</v>
      </c>
      <c r="AT19" s="64">
        <v>46600.0</v>
      </c>
      <c r="AU19" s="64">
        <v>46631.0</v>
      </c>
      <c r="AV19" s="64">
        <v>46661.0</v>
      </c>
      <c r="AW19" s="64">
        <v>46692.0</v>
      </c>
      <c r="AX19" s="64">
        <v>46722.0</v>
      </c>
    </row>
    <row r="20">
      <c r="A20" s="50" t="s">
        <v>73</v>
      </c>
      <c r="B20" s="69" t="str">
        <f>B6</f>
        <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row>
    <row r="21">
      <c r="A21" s="75" t="s">
        <v>80</v>
      </c>
      <c r="B21" s="76" t="str">
        <f>B10</f>
        <v/>
      </c>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row>
    <row r="22">
      <c r="A22" s="81"/>
      <c r="B22" s="82" t="s">
        <v>95</v>
      </c>
      <c r="C22" s="83">
        <f t="shared" ref="C22:AX22" si="1">SUM(C20:C21)</f>
        <v>0</v>
      </c>
      <c r="D22" s="83">
        <f t="shared" si="1"/>
        <v>0</v>
      </c>
      <c r="E22" s="83">
        <f t="shared" si="1"/>
        <v>0</v>
      </c>
      <c r="F22" s="83">
        <f t="shared" si="1"/>
        <v>0</v>
      </c>
      <c r="G22" s="83">
        <f t="shared" si="1"/>
        <v>0</v>
      </c>
      <c r="H22" s="83">
        <f t="shared" si="1"/>
        <v>0</v>
      </c>
      <c r="I22" s="83">
        <f t="shared" si="1"/>
        <v>0</v>
      </c>
      <c r="J22" s="83">
        <f t="shared" si="1"/>
        <v>0</v>
      </c>
      <c r="K22" s="83">
        <f t="shared" si="1"/>
        <v>0</v>
      </c>
      <c r="L22" s="83">
        <f t="shared" si="1"/>
        <v>0</v>
      </c>
      <c r="M22" s="83">
        <f t="shared" si="1"/>
        <v>0</v>
      </c>
      <c r="N22" s="83">
        <f t="shared" si="1"/>
        <v>0</v>
      </c>
      <c r="O22" s="83">
        <f t="shared" si="1"/>
        <v>0</v>
      </c>
      <c r="P22" s="83">
        <f t="shared" si="1"/>
        <v>0</v>
      </c>
      <c r="Q22" s="83">
        <f t="shared" si="1"/>
        <v>0</v>
      </c>
      <c r="R22" s="83">
        <f t="shared" si="1"/>
        <v>0</v>
      </c>
      <c r="S22" s="83">
        <f t="shared" si="1"/>
        <v>0</v>
      </c>
      <c r="T22" s="83">
        <f t="shared" si="1"/>
        <v>0</v>
      </c>
      <c r="U22" s="83">
        <f t="shared" si="1"/>
        <v>0</v>
      </c>
      <c r="V22" s="83">
        <f t="shared" si="1"/>
        <v>0</v>
      </c>
      <c r="W22" s="83">
        <f t="shared" si="1"/>
        <v>0</v>
      </c>
      <c r="X22" s="83">
        <f t="shared" si="1"/>
        <v>0</v>
      </c>
      <c r="Y22" s="83">
        <f t="shared" si="1"/>
        <v>0</v>
      </c>
      <c r="Z22" s="83">
        <f t="shared" si="1"/>
        <v>0</v>
      </c>
      <c r="AA22" s="83">
        <f t="shared" si="1"/>
        <v>0</v>
      </c>
      <c r="AB22" s="83">
        <f t="shared" si="1"/>
        <v>0</v>
      </c>
      <c r="AC22" s="83">
        <f t="shared" si="1"/>
        <v>0</v>
      </c>
      <c r="AD22" s="83">
        <f t="shared" si="1"/>
        <v>0</v>
      </c>
      <c r="AE22" s="83">
        <f t="shared" si="1"/>
        <v>0</v>
      </c>
      <c r="AF22" s="83">
        <f t="shared" si="1"/>
        <v>0</v>
      </c>
      <c r="AG22" s="83">
        <f t="shared" si="1"/>
        <v>0</v>
      </c>
      <c r="AH22" s="83">
        <f t="shared" si="1"/>
        <v>0</v>
      </c>
      <c r="AI22" s="83">
        <f t="shared" si="1"/>
        <v>0</v>
      </c>
      <c r="AJ22" s="83">
        <f t="shared" si="1"/>
        <v>0</v>
      </c>
      <c r="AK22" s="83">
        <f t="shared" si="1"/>
        <v>0</v>
      </c>
      <c r="AL22" s="83">
        <f t="shared" si="1"/>
        <v>0</v>
      </c>
      <c r="AM22" s="83">
        <f t="shared" si="1"/>
        <v>0</v>
      </c>
      <c r="AN22" s="83">
        <f t="shared" si="1"/>
        <v>0</v>
      </c>
      <c r="AO22" s="83">
        <f t="shared" si="1"/>
        <v>0</v>
      </c>
      <c r="AP22" s="83">
        <f t="shared" si="1"/>
        <v>0</v>
      </c>
      <c r="AQ22" s="83">
        <f t="shared" si="1"/>
        <v>0</v>
      </c>
      <c r="AR22" s="83">
        <f t="shared" si="1"/>
        <v>0</v>
      </c>
      <c r="AS22" s="83">
        <f t="shared" si="1"/>
        <v>0</v>
      </c>
      <c r="AT22" s="83">
        <f t="shared" si="1"/>
        <v>0</v>
      </c>
      <c r="AU22" s="83">
        <f t="shared" si="1"/>
        <v>0</v>
      </c>
      <c r="AV22" s="83">
        <f t="shared" si="1"/>
        <v>0</v>
      </c>
      <c r="AW22" s="83">
        <f t="shared" si="1"/>
        <v>0</v>
      </c>
      <c r="AX22" s="83">
        <f t="shared" si="1"/>
        <v>0</v>
      </c>
    </row>
    <row r="23">
      <c r="A23" s="86"/>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row>
    <row r="24">
      <c r="A24" s="50" t="s">
        <v>75</v>
      </c>
      <c r="B24" s="69" t="str">
        <f>B7</f>
        <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row>
    <row r="25">
      <c r="A25" s="75" t="s">
        <v>78</v>
      </c>
      <c r="B25" s="76" t="str">
        <f>B9</f>
        <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row>
    <row r="26">
      <c r="A26" s="81"/>
      <c r="B26" s="82" t="s">
        <v>96</v>
      </c>
      <c r="C26" s="83">
        <f t="shared" ref="C26:AX26" si="2">SUM(C24:C25)</f>
        <v>0</v>
      </c>
      <c r="D26" s="83">
        <f t="shared" si="2"/>
        <v>0</v>
      </c>
      <c r="E26" s="83">
        <f t="shared" si="2"/>
        <v>0</v>
      </c>
      <c r="F26" s="83">
        <f t="shared" si="2"/>
        <v>0</v>
      </c>
      <c r="G26" s="83">
        <f t="shared" si="2"/>
        <v>0</v>
      </c>
      <c r="H26" s="83">
        <f t="shared" si="2"/>
        <v>0</v>
      </c>
      <c r="I26" s="83">
        <f t="shared" si="2"/>
        <v>0</v>
      </c>
      <c r="J26" s="83">
        <f t="shared" si="2"/>
        <v>0</v>
      </c>
      <c r="K26" s="83">
        <f t="shared" si="2"/>
        <v>0</v>
      </c>
      <c r="L26" s="83">
        <f t="shared" si="2"/>
        <v>0</v>
      </c>
      <c r="M26" s="83">
        <f t="shared" si="2"/>
        <v>0</v>
      </c>
      <c r="N26" s="83">
        <f t="shared" si="2"/>
        <v>0</v>
      </c>
      <c r="O26" s="83">
        <f t="shared" si="2"/>
        <v>0</v>
      </c>
      <c r="P26" s="83">
        <f t="shared" si="2"/>
        <v>0</v>
      </c>
      <c r="Q26" s="83">
        <f t="shared" si="2"/>
        <v>0</v>
      </c>
      <c r="R26" s="83">
        <f t="shared" si="2"/>
        <v>0</v>
      </c>
      <c r="S26" s="83">
        <f t="shared" si="2"/>
        <v>0</v>
      </c>
      <c r="T26" s="83">
        <f t="shared" si="2"/>
        <v>0</v>
      </c>
      <c r="U26" s="83">
        <f t="shared" si="2"/>
        <v>0</v>
      </c>
      <c r="V26" s="83">
        <f t="shared" si="2"/>
        <v>0</v>
      </c>
      <c r="W26" s="83">
        <f t="shared" si="2"/>
        <v>0</v>
      </c>
      <c r="X26" s="83">
        <f t="shared" si="2"/>
        <v>0</v>
      </c>
      <c r="Y26" s="83">
        <f t="shared" si="2"/>
        <v>0</v>
      </c>
      <c r="Z26" s="83">
        <f t="shared" si="2"/>
        <v>0</v>
      </c>
      <c r="AA26" s="83">
        <f t="shared" si="2"/>
        <v>0</v>
      </c>
      <c r="AB26" s="83">
        <f t="shared" si="2"/>
        <v>0</v>
      </c>
      <c r="AC26" s="83">
        <f t="shared" si="2"/>
        <v>0</v>
      </c>
      <c r="AD26" s="83">
        <f t="shared" si="2"/>
        <v>0</v>
      </c>
      <c r="AE26" s="83">
        <f t="shared" si="2"/>
        <v>0</v>
      </c>
      <c r="AF26" s="83">
        <f t="shared" si="2"/>
        <v>0</v>
      </c>
      <c r="AG26" s="83">
        <f t="shared" si="2"/>
        <v>0</v>
      </c>
      <c r="AH26" s="83">
        <f t="shared" si="2"/>
        <v>0</v>
      </c>
      <c r="AI26" s="83">
        <f t="shared" si="2"/>
        <v>0</v>
      </c>
      <c r="AJ26" s="83">
        <f t="shared" si="2"/>
        <v>0</v>
      </c>
      <c r="AK26" s="83">
        <f t="shared" si="2"/>
        <v>0</v>
      </c>
      <c r="AL26" s="83">
        <f t="shared" si="2"/>
        <v>0</v>
      </c>
      <c r="AM26" s="83">
        <f t="shared" si="2"/>
        <v>0</v>
      </c>
      <c r="AN26" s="83">
        <f t="shared" si="2"/>
        <v>0</v>
      </c>
      <c r="AO26" s="83">
        <f t="shared" si="2"/>
        <v>0</v>
      </c>
      <c r="AP26" s="83">
        <f t="shared" si="2"/>
        <v>0</v>
      </c>
      <c r="AQ26" s="83">
        <f t="shared" si="2"/>
        <v>0</v>
      </c>
      <c r="AR26" s="83">
        <f t="shared" si="2"/>
        <v>0</v>
      </c>
      <c r="AS26" s="83">
        <f t="shared" si="2"/>
        <v>0</v>
      </c>
      <c r="AT26" s="83">
        <f t="shared" si="2"/>
        <v>0</v>
      </c>
      <c r="AU26" s="83">
        <f t="shared" si="2"/>
        <v>0</v>
      </c>
      <c r="AV26" s="83">
        <f t="shared" si="2"/>
        <v>0</v>
      </c>
      <c r="AW26" s="83">
        <f t="shared" si="2"/>
        <v>0</v>
      </c>
      <c r="AX26" s="83">
        <f t="shared" si="2"/>
        <v>0</v>
      </c>
    </row>
    <row r="27">
      <c r="A27" s="86"/>
      <c r="B27" s="86"/>
      <c r="C27" s="86"/>
      <c r="D27" s="91"/>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row>
    <row r="28">
      <c r="A28" s="50" t="s">
        <v>44</v>
      </c>
      <c r="B28" s="69" t="str">
        <f>B8</f>
        <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row>
    <row r="29">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row>
    <row r="30">
      <c r="A30" s="50" t="s">
        <v>82</v>
      </c>
      <c r="B30" s="69" t="str">
        <f t="shared" ref="B30:B32" si="3">B11</f>
        <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row>
    <row r="31">
      <c r="A31" s="8"/>
      <c r="B31" s="69" t="str">
        <f t="shared" si="3"/>
        <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row>
    <row r="32">
      <c r="A32" s="8"/>
      <c r="B32" s="76" t="str">
        <f t="shared" si="3"/>
        <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row>
    <row r="33">
      <c r="A33" s="86"/>
      <c r="B33" s="82" t="s">
        <v>100</v>
      </c>
      <c r="C33" s="95">
        <f t="shared" ref="C33:AX33" si="4">SUM(C30:C32)</f>
        <v>0</v>
      </c>
      <c r="D33" s="95">
        <f t="shared" si="4"/>
        <v>0</v>
      </c>
      <c r="E33" s="95">
        <f t="shared" si="4"/>
        <v>0</v>
      </c>
      <c r="F33" s="95">
        <f t="shared" si="4"/>
        <v>0</v>
      </c>
      <c r="G33" s="95">
        <f t="shared" si="4"/>
        <v>0</v>
      </c>
      <c r="H33" s="95">
        <f t="shared" si="4"/>
        <v>0</v>
      </c>
      <c r="I33" s="95">
        <f t="shared" si="4"/>
        <v>0</v>
      </c>
      <c r="J33" s="95">
        <f t="shared" si="4"/>
        <v>0</v>
      </c>
      <c r="K33" s="95">
        <f t="shared" si="4"/>
        <v>0</v>
      </c>
      <c r="L33" s="95">
        <f t="shared" si="4"/>
        <v>0</v>
      </c>
      <c r="M33" s="95">
        <f t="shared" si="4"/>
        <v>0</v>
      </c>
      <c r="N33" s="95">
        <f t="shared" si="4"/>
        <v>0</v>
      </c>
      <c r="O33" s="95">
        <f t="shared" si="4"/>
        <v>0</v>
      </c>
      <c r="P33" s="95">
        <f t="shared" si="4"/>
        <v>0</v>
      </c>
      <c r="Q33" s="95">
        <f t="shared" si="4"/>
        <v>0</v>
      </c>
      <c r="R33" s="95">
        <f t="shared" si="4"/>
        <v>0</v>
      </c>
      <c r="S33" s="95">
        <f t="shared" si="4"/>
        <v>0</v>
      </c>
      <c r="T33" s="95">
        <f t="shared" si="4"/>
        <v>0</v>
      </c>
      <c r="U33" s="95">
        <f t="shared" si="4"/>
        <v>0</v>
      </c>
      <c r="V33" s="95">
        <f t="shared" si="4"/>
        <v>0</v>
      </c>
      <c r="W33" s="95">
        <f t="shared" si="4"/>
        <v>0</v>
      </c>
      <c r="X33" s="95">
        <f t="shared" si="4"/>
        <v>0</v>
      </c>
      <c r="Y33" s="95">
        <f t="shared" si="4"/>
        <v>0</v>
      </c>
      <c r="Z33" s="95">
        <f t="shared" si="4"/>
        <v>0</v>
      </c>
      <c r="AA33" s="95">
        <f t="shared" si="4"/>
        <v>0</v>
      </c>
      <c r="AB33" s="95">
        <f t="shared" si="4"/>
        <v>0</v>
      </c>
      <c r="AC33" s="95">
        <f t="shared" si="4"/>
        <v>0</v>
      </c>
      <c r="AD33" s="95">
        <f t="shared" si="4"/>
        <v>0</v>
      </c>
      <c r="AE33" s="95">
        <f t="shared" si="4"/>
        <v>0</v>
      </c>
      <c r="AF33" s="95">
        <f t="shared" si="4"/>
        <v>0</v>
      </c>
      <c r="AG33" s="95">
        <f t="shared" si="4"/>
        <v>0</v>
      </c>
      <c r="AH33" s="95">
        <f t="shared" si="4"/>
        <v>0</v>
      </c>
      <c r="AI33" s="95">
        <f t="shared" si="4"/>
        <v>0</v>
      </c>
      <c r="AJ33" s="95">
        <f t="shared" si="4"/>
        <v>0</v>
      </c>
      <c r="AK33" s="95">
        <f t="shared" si="4"/>
        <v>0</v>
      </c>
      <c r="AL33" s="95">
        <f t="shared" si="4"/>
        <v>0</v>
      </c>
      <c r="AM33" s="95">
        <f t="shared" si="4"/>
        <v>0</v>
      </c>
      <c r="AN33" s="95">
        <f t="shared" si="4"/>
        <v>0</v>
      </c>
      <c r="AO33" s="95">
        <f t="shared" si="4"/>
        <v>0</v>
      </c>
      <c r="AP33" s="95">
        <f t="shared" si="4"/>
        <v>0</v>
      </c>
      <c r="AQ33" s="95">
        <f t="shared" si="4"/>
        <v>0</v>
      </c>
      <c r="AR33" s="95">
        <f t="shared" si="4"/>
        <v>0</v>
      </c>
      <c r="AS33" s="95">
        <f t="shared" si="4"/>
        <v>0</v>
      </c>
      <c r="AT33" s="95">
        <f t="shared" si="4"/>
        <v>0</v>
      </c>
      <c r="AU33" s="95">
        <f t="shared" si="4"/>
        <v>0</v>
      </c>
      <c r="AV33" s="95">
        <f t="shared" si="4"/>
        <v>0</v>
      </c>
      <c r="AW33" s="95">
        <f t="shared" si="4"/>
        <v>0</v>
      </c>
      <c r="AX33" s="95">
        <f t="shared" si="4"/>
        <v>0</v>
      </c>
    </row>
    <row r="34">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row>
    <row r="35">
      <c r="A35" s="86"/>
      <c r="B35" s="82" t="s">
        <v>98</v>
      </c>
      <c r="C35" s="95">
        <f t="shared" ref="C35:AX35" si="5">C28-C33</f>
        <v>0</v>
      </c>
      <c r="D35" s="95">
        <f t="shared" si="5"/>
        <v>0</v>
      </c>
      <c r="E35" s="95">
        <f t="shared" si="5"/>
        <v>0</v>
      </c>
      <c r="F35" s="95">
        <f t="shared" si="5"/>
        <v>0</v>
      </c>
      <c r="G35" s="95">
        <f t="shared" si="5"/>
        <v>0</v>
      </c>
      <c r="H35" s="95">
        <f t="shared" si="5"/>
        <v>0</v>
      </c>
      <c r="I35" s="95">
        <f t="shared" si="5"/>
        <v>0</v>
      </c>
      <c r="J35" s="95">
        <f t="shared" si="5"/>
        <v>0</v>
      </c>
      <c r="K35" s="95">
        <f t="shared" si="5"/>
        <v>0</v>
      </c>
      <c r="L35" s="95">
        <f t="shared" si="5"/>
        <v>0</v>
      </c>
      <c r="M35" s="95">
        <f t="shared" si="5"/>
        <v>0</v>
      </c>
      <c r="N35" s="95">
        <f t="shared" si="5"/>
        <v>0</v>
      </c>
      <c r="O35" s="95">
        <f t="shared" si="5"/>
        <v>0</v>
      </c>
      <c r="P35" s="95">
        <f t="shared" si="5"/>
        <v>0</v>
      </c>
      <c r="Q35" s="95">
        <f t="shared" si="5"/>
        <v>0</v>
      </c>
      <c r="R35" s="95">
        <f t="shared" si="5"/>
        <v>0</v>
      </c>
      <c r="S35" s="95">
        <f t="shared" si="5"/>
        <v>0</v>
      </c>
      <c r="T35" s="95">
        <f t="shared" si="5"/>
        <v>0</v>
      </c>
      <c r="U35" s="95">
        <f t="shared" si="5"/>
        <v>0</v>
      </c>
      <c r="V35" s="95">
        <f t="shared" si="5"/>
        <v>0</v>
      </c>
      <c r="W35" s="95">
        <f t="shared" si="5"/>
        <v>0</v>
      </c>
      <c r="X35" s="95">
        <f t="shared" si="5"/>
        <v>0</v>
      </c>
      <c r="Y35" s="95">
        <f t="shared" si="5"/>
        <v>0</v>
      </c>
      <c r="Z35" s="95">
        <f t="shared" si="5"/>
        <v>0</v>
      </c>
      <c r="AA35" s="95">
        <f t="shared" si="5"/>
        <v>0</v>
      </c>
      <c r="AB35" s="95">
        <f t="shared" si="5"/>
        <v>0</v>
      </c>
      <c r="AC35" s="95">
        <f t="shared" si="5"/>
        <v>0</v>
      </c>
      <c r="AD35" s="95">
        <f t="shared" si="5"/>
        <v>0</v>
      </c>
      <c r="AE35" s="95">
        <f t="shared" si="5"/>
        <v>0</v>
      </c>
      <c r="AF35" s="95">
        <f t="shared" si="5"/>
        <v>0</v>
      </c>
      <c r="AG35" s="95">
        <f t="shared" si="5"/>
        <v>0</v>
      </c>
      <c r="AH35" s="95">
        <f t="shared" si="5"/>
        <v>0</v>
      </c>
      <c r="AI35" s="95">
        <f t="shared" si="5"/>
        <v>0</v>
      </c>
      <c r="AJ35" s="95">
        <f t="shared" si="5"/>
        <v>0</v>
      </c>
      <c r="AK35" s="95">
        <f t="shared" si="5"/>
        <v>0</v>
      </c>
      <c r="AL35" s="95">
        <f t="shared" si="5"/>
        <v>0</v>
      </c>
      <c r="AM35" s="95">
        <f t="shared" si="5"/>
        <v>0</v>
      </c>
      <c r="AN35" s="95">
        <f t="shared" si="5"/>
        <v>0</v>
      </c>
      <c r="AO35" s="95">
        <f t="shared" si="5"/>
        <v>0</v>
      </c>
      <c r="AP35" s="95">
        <f t="shared" si="5"/>
        <v>0</v>
      </c>
      <c r="AQ35" s="95">
        <f t="shared" si="5"/>
        <v>0</v>
      </c>
      <c r="AR35" s="95">
        <f t="shared" si="5"/>
        <v>0</v>
      </c>
      <c r="AS35" s="95">
        <f t="shared" si="5"/>
        <v>0</v>
      </c>
      <c r="AT35" s="95">
        <f t="shared" si="5"/>
        <v>0</v>
      </c>
      <c r="AU35" s="95">
        <f t="shared" si="5"/>
        <v>0</v>
      </c>
      <c r="AV35" s="95">
        <f t="shared" si="5"/>
        <v>0</v>
      </c>
      <c r="AW35" s="95">
        <f t="shared" si="5"/>
        <v>0</v>
      </c>
      <c r="AX35" s="95">
        <f t="shared" si="5"/>
        <v>0</v>
      </c>
    </row>
    <row r="36">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row>
    <row r="3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row>
    <row r="38">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row>
    <row r="39">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row>
    <row r="40">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row>
    <row r="4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row>
    <row r="42">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row>
    <row r="4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row>
    <row r="44">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row>
    <row r="4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row>
    <row r="46">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row>
    <row r="47">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row>
    <row r="49">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row>
    <row r="50">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row>
    <row r="5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row>
    <row r="5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row>
    <row r="5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row>
    <row r="54">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row>
    <row r="5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row>
    <row r="56">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sheetData>
  <conditionalFormatting sqref="C20:AX35">
    <cfRule type="expression" dxfId="4" priority="1">
      <formula>AND(NOT(ISFORMULA(C20)),NOT(ISBLANK(C20)))</formula>
    </cfRule>
  </conditionalFormatting>
  <hyperlinks>
    <hyperlink r:id="rId1" ref="D1"/>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75"/>
  <cols>
    <col customWidth="1" min="2" max="2" width="34.5"/>
    <col customWidth="1" min="3" max="3" width="18.63"/>
    <col customWidth="1" min="4" max="5" width="14.63"/>
    <col customWidth="1" min="6" max="6" width="16.0"/>
    <col customWidth="1" min="51" max="51" width="3.88"/>
    <col customWidth="1" min="56" max="56" width="3.13"/>
  </cols>
  <sheetData>
    <row r="1">
      <c r="A1" s="46"/>
      <c r="B1" s="1"/>
      <c r="C1" s="5" t="s">
        <v>67</v>
      </c>
      <c r="D1" s="47" t="s">
        <v>68</v>
      </c>
      <c r="E1" s="3"/>
      <c r="F1" s="3"/>
      <c r="G1" s="4" t="s">
        <v>101</v>
      </c>
      <c r="H1" s="48"/>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ht="10.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c r="A3" s="6"/>
      <c r="B3" s="6" t="s">
        <v>102</v>
      </c>
      <c r="C3" s="7"/>
      <c r="D3" s="7"/>
      <c r="E3" s="7"/>
      <c r="F3" s="7"/>
      <c r="G3" s="7"/>
      <c r="H3" s="7"/>
      <c r="I3" s="7"/>
      <c r="J3" s="7"/>
      <c r="K3" s="7"/>
      <c r="L3" s="7"/>
      <c r="M3" s="7"/>
      <c r="N3" s="7"/>
      <c r="O3" s="7"/>
      <c r="P3" s="7"/>
      <c r="Q3" s="7"/>
      <c r="R3" s="6"/>
      <c r="S3" s="6"/>
      <c r="T3" s="7"/>
      <c r="U3" s="7"/>
      <c r="V3" s="7"/>
      <c r="W3" s="7"/>
      <c r="X3" s="7"/>
      <c r="Y3" s="7"/>
      <c r="Z3" s="7"/>
      <c r="AA3" s="7"/>
      <c r="AB3" s="7"/>
      <c r="AC3" s="7"/>
      <c r="AD3" s="7"/>
      <c r="AE3" s="7"/>
      <c r="AF3" s="7"/>
      <c r="AG3" s="7"/>
      <c r="AH3" s="7"/>
      <c r="AI3" s="6"/>
      <c r="AJ3" s="6"/>
      <c r="AK3" s="7"/>
      <c r="AL3" s="7"/>
      <c r="AM3" s="7"/>
      <c r="AN3" s="7"/>
      <c r="AO3" s="7"/>
      <c r="AP3" s="7"/>
      <c r="AQ3" s="7"/>
      <c r="AR3" s="7"/>
      <c r="AS3" s="7"/>
      <c r="AT3" s="7"/>
      <c r="AU3" s="7"/>
      <c r="AV3" s="7"/>
      <c r="AW3" s="7"/>
      <c r="AX3" s="7"/>
      <c r="AY3" s="7"/>
      <c r="AZ3" s="7"/>
      <c r="BA3" s="7"/>
      <c r="BB3" s="7"/>
      <c r="BC3" s="7"/>
      <c r="BD3" s="7"/>
      <c r="BE3" s="7"/>
      <c r="BF3" s="7"/>
    </row>
    <row r="4" ht="1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row>
    <row r="6">
      <c r="A6" s="50" t="s">
        <v>73</v>
      </c>
      <c r="B6" s="51" t="s">
        <v>74</v>
      </c>
      <c r="C6" s="52">
        <v>1000.0</v>
      </c>
      <c r="D6" s="20"/>
      <c r="E6" s="53"/>
      <c r="F6" s="53"/>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20"/>
      <c r="AZ6" s="20"/>
      <c r="BA6" s="20"/>
      <c r="BB6" s="20"/>
      <c r="BC6" s="20"/>
      <c r="BD6" s="20"/>
      <c r="BE6" s="20"/>
      <c r="BF6" s="20"/>
    </row>
    <row r="7">
      <c r="A7" s="50" t="s">
        <v>75</v>
      </c>
      <c r="B7" s="51" t="s">
        <v>76</v>
      </c>
      <c r="C7" s="55">
        <v>0.5</v>
      </c>
      <c r="D7" s="20"/>
      <c r="E7" s="56"/>
      <c r="F7" s="53"/>
      <c r="G7" s="56"/>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20"/>
      <c r="AZ7" s="20"/>
      <c r="BA7" s="20"/>
      <c r="BB7" s="20"/>
      <c r="BC7" s="20"/>
      <c r="BD7" s="20"/>
      <c r="BE7" s="20"/>
      <c r="BF7" s="20"/>
    </row>
    <row r="8">
      <c r="A8" s="50" t="s">
        <v>44</v>
      </c>
      <c r="B8" s="51" t="s">
        <v>77</v>
      </c>
      <c r="C8" s="57">
        <v>20.0</v>
      </c>
      <c r="D8" s="20"/>
      <c r="E8" s="56"/>
      <c r="F8" s="53"/>
      <c r="G8" s="5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8"/>
      <c r="AZ8" s="58"/>
      <c r="BA8" s="58"/>
      <c r="BB8" s="58"/>
      <c r="BC8" s="58"/>
      <c r="BD8" s="58"/>
      <c r="BE8" s="58"/>
      <c r="BF8" s="58"/>
    </row>
    <row r="9">
      <c r="A9" s="50" t="s">
        <v>78</v>
      </c>
      <c r="B9" s="51" t="s">
        <v>79</v>
      </c>
      <c r="C9" s="55">
        <v>0.5</v>
      </c>
      <c r="D9" s="20"/>
      <c r="E9" s="54"/>
      <c r="F9" s="53"/>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8"/>
      <c r="AZ9" s="58"/>
      <c r="BA9" s="58"/>
      <c r="BB9" s="58"/>
      <c r="BC9" s="58"/>
      <c r="BD9" s="58"/>
      <c r="BE9" s="58"/>
      <c r="BF9" s="58"/>
    </row>
    <row r="10">
      <c r="A10" s="59" t="s">
        <v>80</v>
      </c>
      <c r="B10" s="51" t="s">
        <v>81</v>
      </c>
      <c r="C10" s="55">
        <v>0.75</v>
      </c>
      <c r="D10" s="20"/>
      <c r="E10" s="60"/>
      <c r="F10" s="53"/>
      <c r="G10" s="61"/>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8"/>
      <c r="AZ10" s="58"/>
      <c r="BA10" s="58"/>
      <c r="BB10" s="58"/>
      <c r="BC10" s="58"/>
      <c r="BD10" s="58"/>
      <c r="BE10" s="58"/>
      <c r="BF10" s="58"/>
    </row>
    <row r="11">
      <c r="A11" s="62" t="s">
        <v>82</v>
      </c>
      <c r="B11" s="51" t="s">
        <v>83</v>
      </c>
      <c r="C11" s="63">
        <v>2.0</v>
      </c>
      <c r="D11" s="20"/>
      <c r="E11" s="60"/>
      <c r="F11" s="53"/>
      <c r="G11" s="60"/>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8"/>
      <c r="AZ11" s="58"/>
      <c r="BA11" s="58"/>
      <c r="BB11" s="58"/>
      <c r="BC11" s="58"/>
      <c r="BD11" s="58"/>
      <c r="BE11" s="58"/>
      <c r="BF11" s="58"/>
    </row>
    <row r="12">
      <c r="A12" s="54"/>
      <c r="B12" s="51" t="s">
        <v>84</v>
      </c>
      <c r="C12" s="63">
        <v>3.0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8"/>
      <c r="AZ12" s="58"/>
      <c r="BA12" s="58"/>
      <c r="BB12" s="58"/>
      <c r="BC12" s="58"/>
      <c r="BD12" s="58"/>
      <c r="BE12" s="58"/>
      <c r="BF12" s="58"/>
    </row>
    <row r="13">
      <c r="A13" s="54"/>
      <c r="B13" s="51" t="s">
        <v>85</v>
      </c>
      <c r="C13" s="63">
        <v>5.0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8"/>
      <c r="AZ13" s="58"/>
      <c r="BA13" s="58"/>
      <c r="BB13" s="58"/>
      <c r="BC13" s="58"/>
      <c r="BD13" s="58"/>
      <c r="BE13" s="58"/>
      <c r="BF13" s="58"/>
    </row>
    <row r="14">
      <c r="A14" s="54"/>
      <c r="B14" s="51" t="s">
        <v>103</v>
      </c>
      <c r="C14" s="63">
        <v>40000.0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8"/>
      <c r="AZ14" s="58"/>
      <c r="BA14" s="58"/>
      <c r="BB14" s="58"/>
      <c r="BC14" s="58"/>
      <c r="BD14" s="58"/>
      <c r="BE14" s="58"/>
      <c r="BF14" s="58"/>
    </row>
    <row r="1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8"/>
      <c r="AZ15" s="58"/>
      <c r="BA15" s="58"/>
      <c r="BB15" s="58"/>
      <c r="BC15" s="58"/>
      <c r="BD15" s="58"/>
      <c r="BE15" s="58"/>
      <c r="BF15" s="58"/>
    </row>
    <row r="16">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8"/>
      <c r="AZ16" s="64" t="s">
        <v>86</v>
      </c>
      <c r="BA16" s="58"/>
      <c r="BB16" s="58"/>
      <c r="BC16" s="58"/>
      <c r="BD16" s="58"/>
      <c r="BE16" s="58"/>
      <c r="BF16" s="58"/>
    </row>
    <row r="17">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8"/>
      <c r="AZ17" s="64">
        <v>45292.0</v>
      </c>
      <c r="BA17" s="64">
        <v>45658.0</v>
      </c>
      <c r="BB17" s="64">
        <v>46023.0</v>
      </c>
      <c r="BC17" s="64">
        <v>46388.0</v>
      </c>
      <c r="BD17" s="58"/>
      <c r="BE17" s="58"/>
      <c r="BF17" s="58"/>
    </row>
    <row r="18">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8"/>
      <c r="AZ18" s="64">
        <v>45657.0</v>
      </c>
      <c r="BA18" s="64">
        <v>46022.0</v>
      </c>
      <c r="BB18" s="64">
        <v>46387.0</v>
      </c>
      <c r="BC18" s="64">
        <v>46752.0</v>
      </c>
      <c r="BD18" s="58"/>
      <c r="BE18" s="58"/>
      <c r="BF18" s="58"/>
    </row>
    <row r="19">
      <c r="A19" s="8"/>
      <c r="B19" s="65" t="s">
        <v>87</v>
      </c>
      <c r="C19" s="64">
        <v>45292.0</v>
      </c>
      <c r="D19" s="64">
        <v>45323.0</v>
      </c>
      <c r="E19" s="64">
        <v>45352.0</v>
      </c>
      <c r="F19" s="64">
        <v>45383.0</v>
      </c>
      <c r="G19" s="64">
        <v>45413.0</v>
      </c>
      <c r="H19" s="64">
        <v>45444.0</v>
      </c>
      <c r="I19" s="64">
        <v>45474.0</v>
      </c>
      <c r="J19" s="64">
        <v>45505.0</v>
      </c>
      <c r="K19" s="64">
        <v>45536.0</v>
      </c>
      <c r="L19" s="64">
        <v>45566.0</v>
      </c>
      <c r="M19" s="64">
        <v>45597.0</v>
      </c>
      <c r="N19" s="64">
        <v>45627.0</v>
      </c>
      <c r="O19" s="64">
        <v>45658.0</v>
      </c>
      <c r="P19" s="64">
        <v>45689.0</v>
      </c>
      <c r="Q19" s="64">
        <v>45717.0</v>
      </c>
      <c r="R19" s="64">
        <v>45748.0</v>
      </c>
      <c r="S19" s="64">
        <v>45778.0</v>
      </c>
      <c r="T19" s="64">
        <v>45809.0</v>
      </c>
      <c r="U19" s="64">
        <v>45839.0</v>
      </c>
      <c r="V19" s="64">
        <v>45870.0</v>
      </c>
      <c r="W19" s="64">
        <v>45901.0</v>
      </c>
      <c r="X19" s="64">
        <v>45931.0</v>
      </c>
      <c r="Y19" s="64">
        <v>45962.0</v>
      </c>
      <c r="Z19" s="64">
        <v>45992.0</v>
      </c>
      <c r="AA19" s="64">
        <v>46023.0</v>
      </c>
      <c r="AB19" s="64">
        <v>46054.0</v>
      </c>
      <c r="AC19" s="64">
        <v>46082.0</v>
      </c>
      <c r="AD19" s="64">
        <v>46113.0</v>
      </c>
      <c r="AE19" s="64">
        <v>46143.0</v>
      </c>
      <c r="AF19" s="64">
        <v>46174.0</v>
      </c>
      <c r="AG19" s="64">
        <v>46204.0</v>
      </c>
      <c r="AH19" s="64">
        <v>46235.0</v>
      </c>
      <c r="AI19" s="64">
        <v>46266.0</v>
      </c>
      <c r="AJ19" s="64">
        <v>46296.0</v>
      </c>
      <c r="AK19" s="64">
        <v>46327.0</v>
      </c>
      <c r="AL19" s="64">
        <v>46357.0</v>
      </c>
      <c r="AM19" s="64">
        <v>46388.0</v>
      </c>
      <c r="AN19" s="64">
        <v>46419.0</v>
      </c>
      <c r="AO19" s="64">
        <v>46447.0</v>
      </c>
      <c r="AP19" s="64">
        <v>46478.0</v>
      </c>
      <c r="AQ19" s="64">
        <v>46508.0</v>
      </c>
      <c r="AR19" s="64">
        <v>46539.0</v>
      </c>
      <c r="AS19" s="64">
        <v>46569.0</v>
      </c>
      <c r="AT19" s="64">
        <v>46600.0</v>
      </c>
      <c r="AU19" s="64">
        <v>46631.0</v>
      </c>
      <c r="AV19" s="64">
        <v>46661.0</v>
      </c>
      <c r="AW19" s="64">
        <v>46692.0</v>
      </c>
      <c r="AX19" s="64">
        <v>46722.0</v>
      </c>
      <c r="AY19" s="66"/>
      <c r="AZ19" s="64" t="s">
        <v>88</v>
      </c>
      <c r="BA19" s="64" t="s">
        <v>89</v>
      </c>
      <c r="BB19" s="64" t="s">
        <v>90</v>
      </c>
      <c r="BC19" s="64" t="s">
        <v>91</v>
      </c>
      <c r="BD19" s="58"/>
      <c r="BE19" s="67" t="s">
        <v>92</v>
      </c>
      <c r="BF19" s="68" t="s">
        <v>93</v>
      </c>
    </row>
    <row r="20">
      <c r="A20" s="50" t="s">
        <v>73</v>
      </c>
      <c r="B20" s="69" t="s">
        <v>104</v>
      </c>
      <c r="C20" s="72">
        <f t="shared" ref="C20:AX20" si="1">$C$6</f>
        <v>1000</v>
      </c>
      <c r="D20" s="72">
        <f t="shared" si="1"/>
        <v>1000</v>
      </c>
      <c r="E20" s="72">
        <f t="shared" si="1"/>
        <v>1000</v>
      </c>
      <c r="F20" s="72">
        <f t="shared" si="1"/>
        <v>1000</v>
      </c>
      <c r="G20" s="72">
        <f t="shared" si="1"/>
        <v>1000</v>
      </c>
      <c r="H20" s="72">
        <f t="shared" si="1"/>
        <v>1000</v>
      </c>
      <c r="I20" s="72">
        <f t="shared" si="1"/>
        <v>1000</v>
      </c>
      <c r="J20" s="72">
        <f t="shared" si="1"/>
        <v>1000</v>
      </c>
      <c r="K20" s="72">
        <f t="shared" si="1"/>
        <v>1000</v>
      </c>
      <c r="L20" s="72">
        <f t="shared" si="1"/>
        <v>1000</v>
      </c>
      <c r="M20" s="72">
        <f t="shared" si="1"/>
        <v>1000</v>
      </c>
      <c r="N20" s="72">
        <f t="shared" si="1"/>
        <v>1000</v>
      </c>
      <c r="O20" s="72">
        <f t="shared" si="1"/>
        <v>1000</v>
      </c>
      <c r="P20" s="72">
        <f t="shared" si="1"/>
        <v>1000</v>
      </c>
      <c r="Q20" s="72">
        <f t="shared" si="1"/>
        <v>1000</v>
      </c>
      <c r="R20" s="72">
        <f t="shared" si="1"/>
        <v>1000</v>
      </c>
      <c r="S20" s="72">
        <f t="shared" si="1"/>
        <v>1000</v>
      </c>
      <c r="T20" s="72">
        <f t="shared" si="1"/>
        <v>1000</v>
      </c>
      <c r="U20" s="72">
        <f t="shared" si="1"/>
        <v>1000</v>
      </c>
      <c r="V20" s="72">
        <f t="shared" si="1"/>
        <v>1000</v>
      </c>
      <c r="W20" s="72">
        <f t="shared" si="1"/>
        <v>1000</v>
      </c>
      <c r="X20" s="72">
        <f t="shared" si="1"/>
        <v>1000</v>
      </c>
      <c r="Y20" s="72">
        <f t="shared" si="1"/>
        <v>1000</v>
      </c>
      <c r="Z20" s="72">
        <f t="shared" si="1"/>
        <v>1000</v>
      </c>
      <c r="AA20" s="72">
        <f t="shared" si="1"/>
        <v>1000</v>
      </c>
      <c r="AB20" s="72">
        <f t="shared" si="1"/>
        <v>1000</v>
      </c>
      <c r="AC20" s="72">
        <f t="shared" si="1"/>
        <v>1000</v>
      </c>
      <c r="AD20" s="72">
        <f t="shared" si="1"/>
        <v>1000</v>
      </c>
      <c r="AE20" s="72">
        <f t="shared" si="1"/>
        <v>1000</v>
      </c>
      <c r="AF20" s="72">
        <f t="shared" si="1"/>
        <v>1000</v>
      </c>
      <c r="AG20" s="72">
        <f t="shared" si="1"/>
        <v>1000</v>
      </c>
      <c r="AH20" s="72">
        <f t="shared" si="1"/>
        <v>1000</v>
      </c>
      <c r="AI20" s="72">
        <f t="shared" si="1"/>
        <v>1000</v>
      </c>
      <c r="AJ20" s="72">
        <f t="shared" si="1"/>
        <v>1000</v>
      </c>
      <c r="AK20" s="72">
        <f t="shared" si="1"/>
        <v>1000</v>
      </c>
      <c r="AL20" s="72">
        <f t="shared" si="1"/>
        <v>1000</v>
      </c>
      <c r="AM20" s="72">
        <f t="shared" si="1"/>
        <v>1000</v>
      </c>
      <c r="AN20" s="72">
        <f t="shared" si="1"/>
        <v>1000</v>
      </c>
      <c r="AO20" s="72">
        <f t="shared" si="1"/>
        <v>1000</v>
      </c>
      <c r="AP20" s="72">
        <f t="shared" si="1"/>
        <v>1000</v>
      </c>
      <c r="AQ20" s="72">
        <f t="shared" si="1"/>
        <v>1000</v>
      </c>
      <c r="AR20" s="72">
        <f t="shared" si="1"/>
        <v>1000</v>
      </c>
      <c r="AS20" s="72">
        <f t="shared" si="1"/>
        <v>1000</v>
      </c>
      <c r="AT20" s="72">
        <f t="shared" si="1"/>
        <v>1000</v>
      </c>
      <c r="AU20" s="72">
        <f t="shared" si="1"/>
        <v>1000</v>
      </c>
      <c r="AV20" s="72">
        <f t="shared" si="1"/>
        <v>1000</v>
      </c>
      <c r="AW20" s="72">
        <f t="shared" si="1"/>
        <v>1000</v>
      </c>
      <c r="AX20" s="72">
        <f t="shared" si="1"/>
        <v>1000</v>
      </c>
      <c r="AY20" s="73"/>
      <c r="AZ20" s="72">
        <f t="shared" ref="AZ20:BC20" si="2">IFERROR(IF($BF20="Average",AVERAGEIFS($C20:$AX20,$C$19:$AX$19,"&gt;="&amp;AZ$17,$C$19:$AX$19,"&lt;"&amp;AZ$18),IF($BF20="Sum",SUMIFS($C20:$AX20,$C$19:$AX$19,"&gt;="&amp;AZ$17,$C$19:$AX$19,"&lt;"&amp;AZ$18),"")),"ERROR")</f>
        <v>12000</v>
      </c>
      <c r="BA20" s="72">
        <f t="shared" si="2"/>
        <v>12000</v>
      </c>
      <c r="BB20" s="72">
        <f t="shared" si="2"/>
        <v>12000</v>
      </c>
      <c r="BC20" s="72">
        <f t="shared" si="2"/>
        <v>12000</v>
      </c>
      <c r="BD20" s="73"/>
      <c r="BE20" s="72">
        <f t="shared" ref="BE20:BE22" si="5">IF(BF20="Average",AVERAGE(C20:AX20), IF(BF20="Sum",SUM(C20:AX20),))</f>
        <v>48000</v>
      </c>
      <c r="BF20" s="74" t="s">
        <v>94</v>
      </c>
    </row>
    <row r="21">
      <c r="A21" s="75" t="s">
        <v>80</v>
      </c>
      <c r="B21" s="76" t="s">
        <v>105</v>
      </c>
      <c r="C21" s="99">
        <v>0.0</v>
      </c>
      <c r="D21" s="79">
        <f t="shared" ref="D21:AX21" si="3">C26*$C$10</f>
        <v>375</v>
      </c>
      <c r="E21" s="79">
        <f t="shared" si="3"/>
        <v>703.125</v>
      </c>
      <c r="F21" s="79">
        <f t="shared" si="3"/>
        <v>990.234375</v>
      </c>
      <c r="G21" s="79">
        <f t="shared" si="3"/>
        <v>1241.455078</v>
      </c>
      <c r="H21" s="79">
        <f t="shared" si="3"/>
        <v>1461.273193</v>
      </c>
      <c r="I21" s="79">
        <f t="shared" si="3"/>
        <v>1653.614044</v>
      </c>
      <c r="J21" s="79">
        <f t="shared" si="3"/>
        <v>1821.912289</v>
      </c>
      <c r="K21" s="79">
        <f t="shared" si="3"/>
        <v>1969.173253</v>
      </c>
      <c r="L21" s="79">
        <f t="shared" si="3"/>
        <v>2098.026596</v>
      </c>
      <c r="M21" s="79">
        <f t="shared" si="3"/>
        <v>2210.773272</v>
      </c>
      <c r="N21" s="79">
        <f t="shared" si="3"/>
        <v>2309.426613</v>
      </c>
      <c r="O21" s="79">
        <f t="shared" si="3"/>
        <v>2395.748286</v>
      </c>
      <c r="P21" s="79">
        <f t="shared" si="3"/>
        <v>2471.27975</v>
      </c>
      <c r="Q21" s="79">
        <f t="shared" si="3"/>
        <v>2537.369781</v>
      </c>
      <c r="R21" s="79">
        <f t="shared" si="3"/>
        <v>2595.198559</v>
      </c>
      <c r="S21" s="79">
        <f t="shared" si="3"/>
        <v>2645.798739</v>
      </c>
      <c r="T21" s="79">
        <f t="shared" si="3"/>
        <v>2690.073897</v>
      </c>
      <c r="U21" s="79">
        <f t="shared" si="3"/>
        <v>2728.814659</v>
      </c>
      <c r="V21" s="79">
        <f t="shared" si="3"/>
        <v>2762.712827</v>
      </c>
      <c r="W21" s="79">
        <f t="shared" si="3"/>
        <v>2792.373724</v>
      </c>
      <c r="X21" s="79">
        <f t="shared" si="3"/>
        <v>2818.327008</v>
      </c>
      <c r="Y21" s="79">
        <f t="shared" si="3"/>
        <v>2841.036132</v>
      </c>
      <c r="Z21" s="79">
        <f t="shared" si="3"/>
        <v>2860.906616</v>
      </c>
      <c r="AA21" s="79">
        <f t="shared" si="3"/>
        <v>2878.293289</v>
      </c>
      <c r="AB21" s="79">
        <f t="shared" si="3"/>
        <v>2893.506628</v>
      </c>
      <c r="AC21" s="79">
        <f t="shared" si="3"/>
        <v>2906.818299</v>
      </c>
      <c r="AD21" s="79">
        <f t="shared" si="3"/>
        <v>2918.466012</v>
      </c>
      <c r="AE21" s="79">
        <f t="shared" si="3"/>
        <v>2928.65776</v>
      </c>
      <c r="AF21" s="79">
        <f t="shared" si="3"/>
        <v>2937.57554</v>
      </c>
      <c r="AG21" s="79">
        <f t="shared" si="3"/>
        <v>2945.378598</v>
      </c>
      <c r="AH21" s="79">
        <f t="shared" si="3"/>
        <v>2952.206273</v>
      </c>
      <c r="AI21" s="79">
        <f t="shared" si="3"/>
        <v>2958.180489</v>
      </c>
      <c r="AJ21" s="79">
        <f t="shared" si="3"/>
        <v>2963.407928</v>
      </c>
      <c r="AK21" s="79">
        <f t="shared" si="3"/>
        <v>2967.981937</v>
      </c>
      <c r="AL21" s="79">
        <f t="shared" si="3"/>
        <v>2971.984195</v>
      </c>
      <c r="AM21" s="79">
        <f t="shared" si="3"/>
        <v>2975.48617</v>
      </c>
      <c r="AN21" s="79">
        <f t="shared" si="3"/>
        <v>2978.550399</v>
      </c>
      <c r="AO21" s="79">
        <f t="shared" si="3"/>
        <v>2981.231599</v>
      </c>
      <c r="AP21" s="79">
        <f t="shared" si="3"/>
        <v>2983.577649</v>
      </c>
      <c r="AQ21" s="79">
        <f t="shared" si="3"/>
        <v>2985.630443</v>
      </c>
      <c r="AR21" s="79">
        <f t="shared" si="3"/>
        <v>2987.426638</v>
      </c>
      <c r="AS21" s="79">
        <f t="shared" si="3"/>
        <v>2988.998308</v>
      </c>
      <c r="AT21" s="79">
        <f t="shared" si="3"/>
        <v>2990.37352</v>
      </c>
      <c r="AU21" s="79">
        <f t="shared" si="3"/>
        <v>2991.57683</v>
      </c>
      <c r="AV21" s="79">
        <f t="shared" si="3"/>
        <v>2992.629726</v>
      </c>
      <c r="AW21" s="79">
        <f t="shared" si="3"/>
        <v>2993.55101</v>
      </c>
      <c r="AX21" s="79">
        <f t="shared" si="3"/>
        <v>2994.357134</v>
      </c>
      <c r="AY21" s="73"/>
      <c r="AZ21" s="79">
        <f t="shared" ref="AZ21:BC21" si="4">IFERROR(IF($BF21="Average",AVERAGEIFS($C21:$AX21,$C$19:$AX$19,"&gt;="&amp;AZ$17,$C$19:$AX$19,"&lt;"&amp;AZ$18),IF($BF21="Sum",SUMIFS($C21:$AX21,$C$19:$AX$19,"&gt;="&amp;AZ$17,$C$19:$AX$19,"&lt;"&amp;AZ$18),"")),"ERROR")</f>
        <v>16834.01371</v>
      </c>
      <c r="BA21" s="79">
        <f t="shared" si="4"/>
        <v>32139.63998</v>
      </c>
      <c r="BB21" s="79">
        <f t="shared" si="4"/>
        <v>35222.45695</v>
      </c>
      <c r="BC21" s="79">
        <f t="shared" si="4"/>
        <v>35843.38943</v>
      </c>
      <c r="BD21" s="73"/>
      <c r="BE21" s="79">
        <f t="shared" si="5"/>
        <v>120039.5001</v>
      </c>
      <c r="BF21" s="80" t="s">
        <v>94</v>
      </c>
    </row>
    <row r="22">
      <c r="A22" s="81"/>
      <c r="B22" s="82" t="s">
        <v>106</v>
      </c>
      <c r="C22" s="84">
        <f t="shared" ref="C22:AX22" si="6">SUM(C20:C21)</f>
        <v>1000</v>
      </c>
      <c r="D22" s="84">
        <f t="shared" si="6"/>
        <v>1375</v>
      </c>
      <c r="E22" s="84">
        <f t="shared" si="6"/>
        <v>1703.125</v>
      </c>
      <c r="F22" s="84">
        <f t="shared" si="6"/>
        <v>1990.234375</v>
      </c>
      <c r="G22" s="84">
        <f t="shared" si="6"/>
        <v>2241.455078</v>
      </c>
      <c r="H22" s="84">
        <f t="shared" si="6"/>
        <v>2461.273193</v>
      </c>
      <c r="I22" s="84">
        <f t="shared" si="6"/>
        <v>2653.614044</v>
      </c>
      <c r="J22" s="84">
        <f t="shared" si="6"/>
        <v>2821.912289</v>
      </c>
      <c r="K22" s="84">
        <f t="shared" si="6"/>
        <v>2969.173253</v>
      </c>
      <c r="L22" s="84">
        <f t="shared" si="6"/>
        <v>3098.026596</v>
      </c>
      <c r="M22" s="84">
        <f t="shared" si="6"/>
        <v>3210.773272</v>
      </c>
      <c r="N22" s="84">
        <f t="shared" si="6"/>
        <v>3309.426613</v>
      </c>
      <c r="O22" s="84">
        <f t="shared" si="6"/>
        <v>3395.748286</v>
      </c>
      <c r="P22" s="84">
        <f t="shared" si="6"/>
        <v>3471.27975</v>
      </c>
      <c r="Q22" s="84">
        <f t="shared" si="6"/>
        <v>3537.369781</v>
      </c>
      <c r="R22" s="84">
        <f t="shared" si="6"/>
        <v>3595.198559</v>
      </c>
      <c r="S22" s="84">
        <f t="shared" si="6"/>
        <v>3645.798739</v>
      </c>
      <c r="T22" s="84">
        <f t="shared" si="6"/>
        <v>3690.073897</v>
      </c>
      <c r="U22" s="84">
        <f t="shared" si="6"/>
        <v>3728.814659</v>
      </c>
      <c r="V22" s="84">
        <f t="shared" si="6"/>
        <v>3762.712827</v>
      </c>
      <c r="W22" s="84">
        <f t="shared" si="6"/>
        <v>3792.373724</v>
      </c>
      <c r="X22" s="84">
        <f t="shared" si="6"/>
        <v>3818.327008</v>
      </c>
      <c r="Y22" s="84">
        <f t="shared" si="6"/>
        <v>3841.036132</v>
      </c>
      <c r="Z22" s="84">
        <f t="shared" si="6"/>
        <v>3860.906616</v>
      </c>
      <c r="AA22" s="84">
        <f t="shared" si="6"/>
        <v>3878.293289</v>
      </c>
      <c r="AB22" s="84">
        <f t="shared" si="6"/>
        <v>3893.506628</v>
      </c>
      <c r="AC22" s="84">
        <f t="shared" si="6"/>
        <v>3906.818299</v>
      </c>
      <c r="AD22" s="84">
        <f t="shared" si="6"/>
        <v>3918.466012</v>
      </c>
      <c r="AE22" s="84">
        <f t="shared" si="6"/>
        <v>3928.65776</v>
      </c>
      <c r="AF22" s="84">
        <f t="shared" si="6"/>
        <v>3937.57554</v>
      </c>
      <c r="AG22" s="84">
        <f t="shared" si="6"/>
        <v>3945.378598</v>
      </c>
      <c r="AH22" s="84">
        <f t="shared" si="6"/>
        <v>3952.206273</v>
      </c>
      <c r="AI22" s="84">
        <f t="shared" si="6"/>
        <v>3958.180489</v>
      </c>
      <c r="AJ22" s="84">
        <f t="shared" si="6"/>
        <v>3963.407928</v>
      </c>
      <c r="AK22" s="84">
        <f t="shared" si="6"/>
        <v>3967.981937</v>
      </c>
      <c r="AL22" s="84">
        <f t="shared" si="6"/>
        <v>3971.984195</v>
      </c>
      <c r="AM22" s="84">
        <f t="shared" si="6"/>
        <v>3975.48617</v>
      </c>
      <c r="AN22" s="84">
        <f t="shared" si="6"/>
        <v>3978.550399</v>
      </c>
      <c r="AO22" s="84">
        <f t="shared" si="6"/>
        <v>3981.231599</v>
      </c>
      <c r="AP22" s="84">
        <f t="shared" si="6"/>
        <v>3983.577649</v>
      </c>
      <c r="AQ22" s="84">
        <f t="shared" si="6"/>
        <v>3985.630443</v>
      </c>
      <c r="AR22" s="84">
        <f t="shared" si="6"/>
        <v>3987.426638</v>
      </c>
      <c r="AS22" s="84">
        <f t="shared" si="6"/>
        <v>3988.998308</v>
      </c>
      <c r="AT22" s="84">
        <f t="shared" si="6"/>
        <v>3990.37352</v>
      </c>
      <c r="AU22" s="84">
        <f t="shared" si="6"/>
        <v>3991.57683</v>
      </c>
      <c r="AV22" s="84">
        <f t="shared" si="6"/>
        <v>3992.629726</v>
      </c>
      <c r="AW22" s="84">
        <f t="shared" si="6"/>
        <v>3993.55101</v>
      </c>
      <c r="AX22" s="84">
        <f t="shared" si="6"/>
        <v>3994.357134</v>
      </c>
      <c r="AY22" s="73"/>
      <c r="AZ22" s="84">
        <f t="shared" ref="AZ22:BC22" si="7">IFERROR(IF($BF22="Average",AVERAGEIFS($C22:$AX22,$C$19:$AX$19,"&gt;="&amp;AZ$17,$C$19:$AX$19,"&lt;"&amp;AZ$18),IF($BF22="Sum",SUMIFS($C22:$AX22,$C$19:$AX$19,"&gt;="&amp;AZ$17,$C$19:$AX$19,"&lt;"&amp;AZ$18),"")),"ERROR")</f>
        <v>28834.01371</v>
      </c>
      <c r="BA22" s="84">
        <f t="shared" si="7"/>
        <v>44139.63998</v>
      </c>
      <c r="BB22" s="84">
        <f t="shared" si="7"/>
        <v>47222.45695</v>
      </c>
      <c r="BC22" s="84">
        <f t="shared" si="7"/>
        <v>47843.38943</v>
      </c>
      <c r="BD22" s="73"/>
      <c r="BE22" s="84">
        <f t="shared" si="5"/>
        <v>168039.5001</v>
      </c>
      <c r="BF22" s="85" t="s">
        <v>94</v>
      </c>
    </row>
    <row r="23">
      <c r="A23" s="86"/>
      <c r="B23" s="86"/>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73"/>
      <c r="AZ23" s="88"/>
      <c r="BA23" s="88"/>
      <c r="BB23" s="88"/>
      <c r="BC23" s="88"/>
      <c r="BD23" s="73"/>
      <c r="BE23" s="88"/>
      <c r="BF23" s="87"/>
    </row>
    <row r="24">
      <c r="A24" s="50" t="s">
        <v>75</v>
      </c>
      <c r="B24" s="69" t="s">
        <v>107</v>
      </c>
      <c r="C24" s="90">
        <f t="shared" ref="C24:AX24" si="8">C22*$C$7</f>
        <v>500</v>
      </c>
      <c r="D24" s="90">
        <f t="shared" si="8"/>
        <v>687.5</v>
      </c>
      <c r="E24" s="90">
        <f t="shared" si="8"/>
        <v>851.5625</v>
      </c>
      <c r="F24" s="90">
        <f t="shared" si="8"/>
        <v>995.1171875</v>
      </c>
      <c r="G24" s="90">
        <f t="shared" si="8"/>
        <v>1120.727539</v>
      </c>
      <c r="H24" s="90">
        <f t="shared" si="8"/>
        <v>1230.636597</v>
      </c>
      <c r="I24" s="90">
        <f t="shared" si="8"/>
        <v>1326.807022</v>
      </c>
      <c r="J24" s="90">
        <f t="shared" si="8"/>
        <v>1410.956144</v>
      </c>
      <c r="K24" s="90">
        <f t="shared" si="8"/>
        <v>1484.586626</v>
      </c>
      <c r="L24" s="90">
        <f t="shared" si="8"/>
        <v>1549.013298</v>
      </c>
      <c r="M24" s="90">
        <f t="shared" si="8"/>
        <v>1605.386636</v>
      </c>
      <c r="N24" s="90">
        <f t="shared" si="8"/>
        <v>1654.713306</v>
      </c>
      <c r="O24" s="90">
        <f t="shared" si="8"/>
        <v>1697.874143</v>
      </c>
      <c r="P24" s="90">
        <f t="shared" si="8"/>
        <v>1735.639875</v>
      </c>
      <c r="Q24" s="90">
        <f t="shared" si="8"/>
        <v>1768.684891</v>
      </c>
      <c r="R24" s="90">
        <f t="shared" si="8"/>
        <v>1797.599279</v>
      </c>
      <c r="S24" s="90">
        <f t="shared" si="8"/>
        <v>1822.899369</v>
      </c>
      <c r="T24" s="90">
        <f t="shared" si="8"/>
        <v>1845.036948</v>
      </c>
      <c r="U24" s="90">
        <f t="shared" si="8"/>
        <v>1864.40733</v>
      </c>
      <c r="V24" s="90">
        <f t="shared" si="8"/>
        <v>1881.356414</v>
      </c>
      <c r="W24" s="90">
        <f t="shared" si="8"/>
        <v>1896.186862</v>
      </c>
      <c r="X24" s="90">
        <f t="shared" si="8"/>
        <v>1909.163504</v>
      </c>
      <c r="Y24" s="90">
        <f t="shared" si="8"/>
        <v>1920.518066</v>
      </c>
      <c r="Z24" s="90">
        <f t="shared" si="8"/>
        <v>1930.453308</v>
      </c>
      <c r="AA24" s="90">
        <f t="shared" si="8"/>
        <v>1939.146644</v>
      </c>
      <c r="AB24" s="90">
        <f t="shared" si="8"/>
        <v>1946.753314</v>
      </c>
      <c r="AC24" s="90">
        <f t="shared" si="8"/>
        <v>1953.40915</v>
      </c>
      <c r="AD24" s="90">
        <f t="shared" si="8"/>
        <v>1959.233006</v>
      </c>
      <c r="AE24" s="90">
        <f t="shared" si="8"/>
        <v>1964.32888</v>
      </c>
      <c r="AF24" s="90">
        <f t="shared" si="8"/>
        <v>1968.78777</v>
      </c>
      <c r="AG24" s="90">
        <f t="shared" si="8"/>
        <v>1972.689299</v>
      </c>
      <c r="AH24" s="90">
        <f t="shared" si="8"/>
        <v>1976.103137</v>
      </c>
      <c r="AI24" s="90">
        <f t="shared" si="8"/>
        <v>1979.090244</v>
      </c>
      <c r="AJ24" s="90">
        <f t="shared" si="8"/>
        <v>1981.703964</v>
      </c>
      <c r="AK24" s="90">
        <f t="shared" si="8"/>
        <v>1983.990968</v>
      </c>
      <c r="AL24" s="90">
        <f t="shared" si="8"/>
        <v>1985.992097</v>
      </c>
      <c r="AM24" s="90">
        <f t="shared" si="8"/>
        <v>1987.743085</v>
      </c>
      <c r="AN24" s="90">
        <f t="shared" si="8"/>
        <v>1989.2752</v>
      </c>
      <c r="AO24" s="90">
        <f t="shared" si="8"/>
        <v>1990.6158</v>
      </c>
      <c r="AP24" s="90">
        <f t="shared" si="8"/>
        <v>1991.788825</v>
      </c>
      <c r="AQ24" s="90">
        <f t="shared" si="8"/>
        <v>1992.815222</v>
      </c>
      <c r="AR24" s="90">
        <f t="shared" si="8"/>
        <v>1993.713319</v>
      </c>
      <c r="AS24" s="90">
        <f t="shared" si="8"/>
        <v>1994.499154</v>
      </c>
      <c r="AT24" s="90">
        <f t="shared" si="8"/>
        <v>1995.18676</v>
      </c>
      <c r="AU24" s="90">
        <f t="shared" si="8"/>
        <v>1995.788415</v>
      </c>
      <c r="AV24" s="90">
        <f t="shared" si="8"/>
        <v>1996.314863</v>
      </c>
      <c r="AW24" s="90">
        <f t="shared" si="8"/>
        <v>1996.775505</v>
      </c>
      <c r="AX24" s="90">
        <f t="shared" si="8"/>
        <v>1997.178567</v>
      </c>
      <c r="AY24" s="73"/>
      <c r="AZ24" s="90">
        <f t="shared" ref="AZ24:BC24" si="9">IFERROR(IF($BF24="Average",AVERAGEIFS($C24:$AX24,$C$19:$AX$19,"&gt;="&amp;AZ$17,$C$19:$AX$19,"&lt;"&amp;AZ$18),IF($BF24="Sum",SUMIFS($C24:$AX24,$C$19:$AX$19,"&gt;="&amp;AZ$17,$C$19:$AX$19,"&lt;"&amp;AZ$18),"")),"ERROR")</f>
        <v>14417.00686</v>
      </c>
      <c r="BA24" s="90">
        <f t="shared" si="9"/>
        <v>22069.81999</v>
      </c>
      <c r="BB24" s="90">
        <f t="shared" si="9"/>
        <v>23611.22847</v>
      </c>
      <c r="BC24" s="90">
        <f t="shared" si="9"/>
        <v>23921.69471</v>
      </c>
      <c r="BD24" s="73"/>
      <c r="BE24" s="90">
        <f t="shared" ref="BE24:BE26" si="12">IF(BF24="Average",AVERAGE(C24:AX24), IF(BF24="Sum",SUM(C24:AX24),))</f>
        <v>84019.75003</v>
      </c>
      <c r="BF24" s="74" t="s">
        <v>94</v>
      </c>
    </row>
    <row r="25">
      <c r="A25" s="75" t="s">
        <v>78</v>
      </c>
      <c r="B25" s="76" t="s">
        <v>108</v>
      </c>
      <c r="C25" s="99">
        <v>0.0</v>
      </c>
      <c r="D25" s="99">
        <f t="shared" ref="D25:AX25" si="10">C26*$C$9</f>
        <v>250</v>
      </c>
      <c r="E25" s="99">
        <f t="shared" si="10"/>
        <v>468.75</v>
      </c>
      <c r="F25" s="99">
        <f t="shared" si="10"/>
        <v>660.15625</v>
      </c>
      <c r="G25" s="99">
        <f t="shared" si="10"/>
        <v>827.6367188</v>
      </c>
      <c r="H25" s="99">
        <f t="shared" si="10"/>
        <v>974.1821289</v>
      </c>
      <c r="I25" s="99">
        <f t="shared" si="10"/>
        <v>1102.409363</v>
      </c>
      <c r="J25" s="99">
        <f t="shared" si="10"/>
        <v>1214.608192</v>
      </c>
      <c r="K25" s="99">
        <f t="shared" si="10"/>
        <v>1312.782168</v>
      </c>
      <c r="L25" s="99">
        <f t="shared" si="10"/>
        <v>1398.684397</v>
      </c>
      <c r="M25" s="99">
        <f t="shared" si="10"/>
        <v>1473.848848</v>
      </c>
      <c r="N25" s="99">
        <f t="shared" si="10"/>
        <v>1539.617742</v>
      </c>
      <c r="O25" s="99">
        <f t="shared" si="10"/>
        <v>1597.165524</v>
      </c>
      <c r="P25" s="99">
        <f t="shared" si="10"/>
        <v>1647.519833</v>
      </c>
      <c r="Q25" s="99">
        <f t="shared" si="10"/>
        <v>1691.579854</v>
      </c>
      <c r="R25" s="99">
        <f t="shared" si="10"/>
        <v>1730.132373</v>
      </c>
      <c r="S25" s="99">
        <f t="shared" si="10"/>
        <v>1763.865826</v>
      </c>
      <c r="T25" s="99">
        <f t="shared" si="10"/>
        <v>1793.382598</v>
      </c>
      <c r="U25" s="99">
        <f t="shared" si="10"/>
        <v>1819.209773</v>
      </c>
      <c r="V25" s="99">
        <f t="shared" si="10"/>
        <v>1841.808551</v>
      </c>
      <c r="W25" s="99">
        <f t="shared" si="10"/>
        <v>1861.582482</v>
      </c>
      <c r="X25" s="99">
        <f t="shared" si="10"/>
        <v>1878.884672</v>
      </c>
      <c r="Y25" s="99">
        <f t="shared" si="10"/>
        <v>1894.024088</v>
      </c>
      <c r="Z25" s="99">
        <f t="shared" si="10"/>
        <v>1907.271077</v>
      </c>
      <c r="AA25" s="99">
        <f t="shared" si="10"/>
        <v>1918.862192</v>
      </c>
      <c r="AB25" s="99">
        <f t="shared" si="10"/>
        <v>1929.004418</v>
      </c>
      <c r="AC25" s="99">
        <f t="shared" si="10"/>
        <v>1937.878866</v>
      </c>
      <c r="AD25" s="99">
        <f t="shared" si="10"/>
        <v>1945.644008</v>
      </c>
      <c r="AE25" s="99">
        <f t="shared" si="10"/>
        <v>1952.438507</v>
      </c>
      <c r="AF25" s="99">
        <f t="shared" si="10"/>
        <v>1958.383694</v>
      </c>
      <c r="AG25" s="99">
        <f t="shared" si="10"/>
        <v>1963.585732</v>
      </c>
      <c r="AH25" s="99">
        <f t="shared" si="10"/>
        <v>1968.137515</v>
      </c>
      <c r="AI25" s="99">
        <f t="shared" si="10"/>
        <v>1972.120326</v>
      </c>
      <c r="AJ25" s="99">
        <f t="shared" si="10"/>
        <v>1975.605285</v>
      </c>
      <c r="AK25" s="99">
        <f t="shared" si="10"/>
        <v>1978.654625</v>
      </c>
      <c r="AL25" s="99">
        <f t="shared" si="10"/>
        <v>1981.322796</v>
      </c>
      <c r="AM25" s="99">
        <f t="shared" si="10"/>
        <v>1983.657447</v>
      </c>
      <c r="AN25" s="99">
        <f t="shared" si="10"/>
        <v>1985.700266</v>
      </c>
      <c r="AO25" s="99">
        <f t="shared" si="10"/>
        <v>1987.487733</v>
      </c>
      <c r="AP25" s="99">
        <f t="shared" si="10"/>
        <v>1989.051766</v>
      </c>
      <c r="AQ25" s="99">
        <f t="shared" si="10"/>
        <v>1990.420295</v>
      </c>
      <c r="AR25" s="99">
        <f t="shared" si="10"/>
        <v>1991.617758</v>
      </c>
      <c r="AS25" s="99">
        <f t="shared" si="10"/>
        <v>1992.665539</v>
      </c>
      <c r="AT25" s="99">
        <f t="shared" si="10"/>
        <v>1993.582346</v>
      </c>
      <c r="AU25" s="99">
        <f t="shared" si="10"/>
        <v>1994.384553</v>
      </c>
      <c r="AV25" s="99">
        <f t="shared" si="10"/>
        <v>1995.086484</v>
      </c>
      <c r="AW25" s="99">
        <f t="shared" si="10"/>
        <v>1995.700673</v>
      </c>
      <c r="AX25" s="99">
        <f t="shared" si="10"/>
        <v>1996.238089</v>
      </c>
      <c r="AY25" s="73"/>
      <c r="AZ25" s="90">
        <f t="shared" ref="AZ25:BC25" si="11">IFERROR(IF($BF25="Average",AVERAGEIFS($C25:$AX25,$C$19:$AX$19,"&gt;="&amp;AZ$17,$C$19:$AX$19,"&lt;"&amp;AZ$18),IF($BF25="Sum",SUMIFS($C25:$AX25,$C$19:$AX$19,"&gt;="&amp;AZ$17,$C$19:$AX$19,"&lt;"&amp;AZ$18),"")),"ERROR")</f>
        <v>11222.67581</v>
      </c>
      <c r="BA25" s="90">
        <f t="shared" si="11"/>
        <v>21426.42665</v>
      </c>
      <c r="BB25" s="90">
        <f t="shared" si="11"/>
        <v>23481.63796</v>
      </c>
      <c r="BC25" s="90">
        <f t="shared" si="11"/>
        <v>23895.59295</v>
      </c>
      <c r="BD25" s="73"/>
      <c r="BE25" s="90">
        <f t="shared" si="12"/>
        <v>80026.33338</v>
      </c>
      <c r="BF25" s="74" t="s">
        <v>94</v>
      </c>
    </row>
    <row r="26">
      <c r="A26" s="81"/>
      <c r="B26" s="82" t="s">
        <v>109</v>
      </c>
      <c r="C26" s="84">
        <f t="shared" ref="C26:AX26" si="13">SUM(C24:C25)</f>
        <v>500</v>
      </c>
      <c r="D26" s="84">
        <f t="shared" si="13"/>
        <v>937.5</v>
      </c>
      <c r="E26" s="84">
        <f t="shared" si="13"/>
        <v>1320.3125</v>
      </c>
      <c r="F26" s="84">
        <f t="shared" si="13"/>
        <v>1655.273438</v>
      </c>
      <c r="G26" s="84">
        <f t="shared" si="13"/>
        <v>1948.364258</v>
      </c>
      <c r="H26" s="84">
        <f t="shared" si="13"/>
        <v>2204.818726</v>
      </c>
      <c r="I26" s="84">
        <f t="shared" si="13"/>
        <v>2429.216385</v>
      </c>
      <c r="J26" s="84">
        <f t="shared" si="13"/>
        <v>2625.564337</v>
      </c>
      <c r="K26" s="84">
        <f t="shared" si="13"/>
        <v>2797.368795</v>
      </c>
      <c r="L26" s="84">
        <f t="shared" si="13"/>
        <v>2947.697695</v>
      </c>
      <c r="M26" s="84">
        <f t="shared" si="13"/>
        <v>3079.235483</v>
      </c>
      <c r="N26" s="84">
        <f t="shared" si="13"/>
        <v>3194.331048</v>
      </c>
      <c r="O26" s="84">
        <f t="shared" si="13"/>
        <v>3295.039667</v>
      </c>
      <c r="P26" s="84">
        <f t="shared" si="13"/>
        <v>3383.159709</v>
      </c>
      <c r="Q26" s="84">
        <f t="shared" si="13"/>
        <v>3460.264745</v>
      </c>
      <c r="R26" s="84">
        <f t="shared" si="13"/>
        <v>3527.731652</v>
      </c>
      <c r="S26" s="84">
        <f t="shared" si="13"/>
        <v>3586.765195</v>
      </c>
      <c r="T26" s="84">
        <f t="shared" si="13"/>
        <v>3638.419546</v>
      </c>
      <c r="U26" s="84">
        <f t="shared" si="13"/>
        <v>3683.617103</v>
      </c>
      <c r="V26" s="84">
        <f t="shared" si="13"/>
        <v>3723.164965</v>
      </c>
      <c r="W26" s="84">
        <f t="shared" si="13"/>
        <v>3757.769344</v>
      </c>
      <c r="X26" s="84">
        <f t="shared" si="13"/>
        <v>3788.048176</v>
      </c>
      <c r="Y26" s="84">
        <f t="shared" si="13"/>
        <v>3814.542154</v>
      </c>
      <c r="Z26" s="84">
        <f t="shared" si="13"/>
        <v>3837.724385</v>
      </c>
      <c r="AA26" s="84">
        <f t="shared" si="13"/>
        <v>3858.008837</v>
      </c>
      <c r="AB26" s="84">
        <f t="shared" si="13"/>
        <v>3875.757732</v>
      </c>
      <c r="AC26" s="84">
        <f t="shared" si="13"/>
        <v>3891.288016</v>
      </c>
      <c r="AD26" s="84">
        <f t="shared" si="13"/>
        <v>3904.877014</v>
      </c>
      <c r="AE26" s="84">
        <f t="shared" si="13"/>
        <v>3916.767387</v>
      </c>
      <c r="AF26" s="84">
        <f t="shared" si="13"/>
        <v>3927.171464</v>
      </c>
      <c r="AG26" s="84">
        <f t="shared" si="13"/>
        <v>3936.275031</v>
      </c>
      <c r="AH26" s="84">
        <f t="shared" si="13"/>
        <v>3944.240652</v>
      </c>
      <c r="AI26" s="84">
        <f t="shared" si="13"/>
        <v>3951.21057</v>
      </c>
      <c r="AJ26" s="84">
        <f t="shared" si="13"/>
        <v>3957.309249</v>
      </c>
      <c r="AK26" s="84">
        <f t="shared" si="13"/>
        <v>3962.645593</v>
      </c>
      <c r="AL26" s="84">
        <f t="shared" si="13"/>
        <v>3967.314894</v>
      </c>
      <c r="AM26" s="84">
        <f t="shared" si="13"/>
        <v>3971.400532</v>
      </c>
      <c r="AN26" s="84">
        <f t="shared" si="13"/>
        <v>3974.975466</v>
      </c>
      <c r="AO26" s="84">
        <f t="shared" si="13"/>
        <v>3978.103532</v>
      </c>
      <c r="AP26" s="84">
        <f t="shared" si="13"/>
        <v>3980.840591</v>
      </c>
      <c r="AQ26" s="84">
        <f t="shared" si="13"/>
        <v>3983.235517</v>
      </c>
      <c r="AR26" s="84">
        <f t="shared" si="13"/>
        <v>3985.331077</v>
      </c>
      <c r="AS26" s="84">
        <f t="shared" si="13"/>
        <v>3987.164693</v>
      </c>
      <c r="AT26" s="84">
        <f t="shared" si="13"/>
        <v>3988.769106</v>
      </c>
      <c r="AU26" s="84">
        <f t="shared" si="13"/>
        <v>3990.172968</v>
      </c>
      <c r="AV26" s="84">
        <f t="shared" si="13"/>
        <v>3991.401347</v>
      </c>
      <c r="AW26" s="84">
        <f t="shared" si="13"/>
        <v>3992.476179</v>
      </c>
      <c r="AX26" s="84">
        <f t="shared" si="13"/>
        <v>3993.416656</v>
      </c>
      <c r="AY26" s="73"/>
      <c r="AZ26" s="84">
        <f t="shared" ref="AZ26:BC26" si="14">IFERROR(IF($BF26="Average",AVERAGEIFS($C26:$AX26,$C$19:$AX$19,"&gt;="&amp;AZ$17,$C$19:$AX$19,"&lt;"&amp;AZ$18),IF($BF26="Sum",SUMIFS($C26:$AX26,$C$19:$AX$19,"&gt;="&amp;AZ$17,$C$19:$AX$19,"&lt;"&amp;AZ$18),"")),"ERROR")</f>
        <v>25639.68266</v>
      </c>
      <c r="BA26" s="84">
        <f t="shared" si="14"/>
        <v>43496.24664</v>
      </c>
      <c r="BB26" s="84">
        <f t="shared" si="14"/>
        <v>47092.86644</v>
      </c>
      <c r="BC26" s="84">
        <f t="shared" si="14"/>
        <v>47817.28766</v>
      </c>
      <c r="BD26" s="73"/>
      <c r="BE26" s="84">
        <f t="shared" si="12"/>
        <v>164046.0834</v>
      </c>
      <c r="BF26" s="85" t="s">
        <v>94</v>
      </c>
    </row>
    <row r="27">
      <c r="A27" s="86"/>
      <c r="B27" s="86"/>
      <c r="C27" s="86"/>
      <c r="D27" s="91"/>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58"/>
      <c r="AZ27" s="88"/>
      <c r="BA27" s="88"/>
      <c r="BB27" s="88"/>
      <c r="BC27" s="88"/>
      <c r="BD27" s="73"/>
      <c r="BE27" s="88"/>
      <c r="BF27" s="86"/>
    </row>
    <row r="28">
      <c r="A28" s="50" t="s">
        <v>44</v>
      </c>
      <c r="B28" s="100" t="s">
        <v>110</v>
      </c>
      <c r="C28" s="101">
        <f t="shared" ref="C28:AX28" si="15">C26*$C$8</f>
        <v>10000</v>
      </c>
      <c r="D28" s="101">
        <f t="shared" si="15"/>
        <v>18750</v>
      </c>
      <c r="E28" s="101">
        <f t="shared" si="15"/>
        <v>26406.25</v>
      </c>
      <c r="F28" s="101">
        <f t="shared" si="15"/>
        <v>33105.46875</v>
      </c>
      <c r="G28" s="101">
        <f t="shared" si="15"/>
        <v>38967.28516</v>
      </c>
      <c r="H28" s="101">
        <f t="shared" si="15"/>
        <v>44096.37451</v>
      </c>
      <c r="I28" s="101">
        <f t="shared" si="15"/>
        <v>48584.3277</v>
      </c>
      <c r="J28" s="101">
        <f t="shared" si="15"/>
        <v>52511.28674</v>
      </c>
      <c r="K28" s="101">
        <f t="shared" si="15"/>
        <v>55947.37589</v>
      </c>
      <c r="L28" s="101">
        <f t="shared" si="15"/>
        <v>58953.95391</v>
      </c>
      <c r="M28" s="101">
        <f t="shared" si="15"/>
        <v>61584.70967</v>
      </c>
      <c r="N28" s="101">
        <f t="shared" si="15"/>
        <v>63886.62096</v>
      </c>
      <c r="O28" s="101">
        <f t="shared" si="15"/>
        <v>65900.79334</v>
      </c>
      <c r="P28" s="101">
        <f t="shared" si="15"/>
        <v>67663.19417</v>
      </c>
      <c r="Q28" s="101">
        <f t="shared" si="15"/>
        <v>69205.2949</v>
      </c>
      <c r="R28" s="101">
        <f t="shared" si="15"/>
        <v>70554.63304</v>
      </c>
      <c r="S28" s="101">
        <f t="shared" si="15"/>
        <v>71735.30391</v>
      </c>
      <c r="T28" s="101">
        <f t="shared" si="15"/>
        <v>72768.39092</v>
      </c>
      <c r="U28" s="101">
        <f t="shared" si="15"/>
        <v>73672.34205</v>
      </c>
      <c r="V28" s="101">
        <f t="shared" si="15"/>
        <v>74463.2993</v>
      </c>
      <c r="W28" s="101">
        <f t="shared" si="15"/>
        <v>75155.38689</v>
      </c>
      <c r="X28" s="101">
        <f t="shared" si="15"/>
        <v>75760.96353</v>
      </c>
      <c r="Y28" s="101">
        <f t="shared" si="15"/>
        <v>76290.84308</v>
      </c>
      <c r="Z28" s="101">
        <f t="shared" si="15"/>
        <v>76754.4877</v>
      </c>
      <c r="AA28" s="101">
        <f t="shared" si="15"/>
        <v>77160.17674</v>
      </c>
      <c r="AB28" s="101">
        <f t="shared" si="15"/>
        <v>77515.15464</v>
      </c>
      <c r="AC28" s="101">
        <f t="shared" si="15"/>
        <v>77825.76031</v>
      </c>
      <c r="AD28" s="101">
        <f t="shared" si="15"/>
        <v>78097.54027</v>
      </c>
      <c r="AE28" s="101">
        <f t="shared" si="15"/>
        <v>78335.34774</v>
      </c>
      <c r="AF28" s="101">
        <f t="shared" si="15"/>
        <v>78543.42927</v>
      </c>
      <c r="AG28" s="101">
        <f t="shared" si="15"/>
        <v>78725.50061</v>
      </c>
      <c r="AH28" s="101">
        <f t="shared" si="15"/>
        <v>78884.81304</v>
      </c>
      <c r="AI28" s="101">
        <f t="shared" si="15"/>
        <v>79024.21141</v>
      </c>
      <c r="AJ28" s="101">
        <f t="shared" si="15"/>
        <v>79146.18498</v>
      </c>
      <c r="AK28" s="101">
        <f t="shared" si="15"/>
        <v>79252.91186</v>
      </c>
      <c r="AL28" s="101">
        <f t="shared" si="15"/>
        <v>79346.29788</v>
      </c>
      <c r="AM28" s="101">
        <f t="shared" si="15"/>
        <v>79428.01064</v>
      </c>
      <c r="AN28" s="101">
        <f t="shared" si="15"/>
        <v>79499.50931</v>
      </c>
      <c r="AO28" s="101">
        <f t="shared" si="15"/>
        <v>79562.07065</v>
      </c>
      <c r="AP28" s="101">
        <f t="shared" si="15"/>
        <v>79616.81182</v>
      </c>
      <c r="AQ28" s="101">
        <f t="shared" si="15"/>
        <v>79664.71034</v>
      </c>
      <c r="AR28" s="101">
        <f t="shared" si="15"/>
        <v>79706.62155</v>
      </c>
      <c r="AS28" s="101">
        <f t="shared" si="15"/>
        <v>79743.29385</v>
      </c>
      <c r="AT28" s="101">
        <f t="shared" si="15"/>
        <v>79775.38212</v>
      </c>
      <c r="AU28" s="101">
        <f t="shared" si="15"/>
        <v>79803.45936</v>
      </c>
      <c r="AV28" s="101">
        <f t="shared" si="15"/>
        <v>79828.02694</v>
      </c>
      <c r="AW28" s="101">
        <f t="shared" si="15"/>
        <v>79849.52357</v>
      </c>
      <c r="AX28" s="101">
        <f t="shared" si="15"/>
        <v>79868.33312</v>
      </c>
      <c r="AY28" s="58"/>
      <c r="AZ28" s="90">
        <f t="shared" ref="AZ28:BC28" si="16">IFERROR(IF($BF28="Average",AVERAGEIFS($C28:$AX28,$C$19:$AX$19,"&gt;="&amp;AZ$17,$C$19:$AX$19,"&lt;"&amp;AZ$18),IF($BF28="Sum",SUMIFS($C28:$AX28,$C$19:$AX$19,"&gt;="&amp;AZ$17,$C$19:$AX$19,"&lt;"&amp;AZ$18),"")),"ERROR")</f>
        <v>512793.6533</v>
      </c>
      <c r="BA28" s="90">
        <f t="shared" si="16"/>
        <v>869924.9328</v>
      </c>
      <c r="BB28" s="90">
        <f t="shared" si="16"/>
        <v>941857.3288</v>
      </c>
      <c r="BC28" s="90">
        <f t="shared" si="16"/>
        <v>956345.7533</v>
      </c>
      <c r="BD28" s="73"/>
      <c r="BE28" s="90">
        <f>IF(BF28="Average",AVERAGE(C28:AX28), IF(BF28="Sum",SUM(C28:AX28),))</f>
        <v>3280921.668</v>
      </c>
      <c r="BF28" s="74" t="s">
        <v>94</v>
      </c>
    </row>
    <row r="29">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8"/>
      <c r="AZ29" s="54" t="str">
        <f t="shared" ref="AZ29:BC29" si="17">IFERROR(IF($BF29="Average",AVERAGEIFS($C29:$AX29,$C$19:$AX$19,"&gt;="&amp;AZ$17,$C$19:$AX$19,"&lt;"&amp;AZ$18),IF($BF29="Sum",SUMIFS($C29:$AX29,$C$19:$AX$19,"&gt;="&amp;AZ$17,$C$19:$AX$19,"&lt;"&amp;AZ$18),"")),"ERROR")</f>
        <v/>
      </c>
      <c r="BA29" s="54" t="str">
        <f t="shared" si="17"/>
        <v/>
      </c>
      <c r="BB29" s="54" t="str">
        <f t="shared" si="17"/>
        <v/>
      </c>
      <c r="BC29" s="54" t="str">
        <f t="shared" si="17"/>
        <v/>
      </c>
      <c r="BD29" s="54"/>
      <c r="BE29" s="54"/>
      <c r="BF29" s="54"/>
    </row>
    <row r="30">
      <c r="A30" s="50" t="s">
        <v>82</v>
      </c>
      <c r="B30" s="69" t="s">
        <v>83</v>
      </c>
      <c r="C30" s="93">
        <f t="shared" ref="C30:AX30" si="18">C20*$C$11</f>
        <v>2000</v>
      </c>
      <c r="D30" s="93">
        <f t="shared" si="18"/>
        <v>2000</v>
      </c>
      <c r="E30" s="93">
        <f t="shared" si="18"/>
        <v>2000</v>
      </c>
      <c r="F30" s="93">
        <f t="shared" si="18"/>
        <v>2000</v>
      </c>
      <c r="G30" s="93">
        <f t="shared" si="18"/>
        <v>2000</v>
      </c>
      <c r="H30" s="93">
        <f t="shared" si="18"/>
        <v>2000</v>
      </c>
      <c r="I30" s="93">
        <f t="shared" si="18"/>
        <v>2000</v>
      </c>
      <c r="J30" s="93">
        <f t="shared" si="18"/>
        <v>2000</v>
      </c>
      <c r="K30" s="93">
        <f t="shared" si="18"/>
        <v>2000</v>
      </c>
      <c r="L30" s="93">
        <f t="shared" si="18"/>
        <v>2000</v>
      </c>
      <c r="M30" s="93">
        <f t="shared" si="18"/>
        <v>2000</v>
      </c>
      <c r="N30" s="93">
        <f t="shared" si="18"/>
        <v>2000</v>
      </c>
      <c r="O30" s="93">
        <f t="shared" si="18"/>
        <v>2000</v>
      </c>
      <c r="P30" s="93">
        <f t="shared" si="18"/>
        <v>2000</v>
      </c>
      <c r="Q30" s="93">
        <f t="shared" si="18"/>
        <v>2000</v>
      </c>
      <c r="R30" s="93">
        <f t="shared" si="18"/>
        <v>2000</v>
      </c>
      <c r="S30" s="93">
        <f t="shared" si="18"/>
        <v>2000</v>
      </c>
      <c r="T30" s="93">
        <f t="shared" si="18"/>
        <v>2000</v>
      </c>
      <c r="U30" s="93">
        <f t="shared" si="18"/>
        <v>2000</v>
      </c>
      <c r="V30" s="93">
        <f t="shared" si="18"/>
        <v>2000</v>
      </c>
      <c r="W30" s="93">
        <f t="shared" si="18"/>
        <v>2000</v>
      </c>
      <c r="X30" s="93">
        <f t="shared" si="18"/>
        <v>2000</v>
      </c>
      <c r="Y30" s="93">
        <f t="shared" si="18"/>
        <v>2000</v>
      </c>
      <c r="Z30" s="93">
        <f t="shared" si="18"/>
        <v>2000</v>
      </c>
      <c r="AA30" s="93">
        <f t="shared" si="18"/>
        <v>2000</v>
      </c>
      <c r="AB30" s="93">
        <f t="shared" si="18"/>
        <v>2000</v>
      </c>
      <c r="AC30" s="93">
        <f t="shared" si="18"/>
        <v>2000</v>
      </c>
      <c r="AD30" s="93">
        <f t="shared" si="18"/>
        <v>2000</v>
      </c>
      <c r="AE30" s="93">
        <f t="shared" si="18"/>
        <v>2000</v>
      </c>
      <c r="AF30" s="93">
        <f t="shared" si="18"/>
        <v>2000</v>
      </c>
      <c r="AG30" s="93">
        <f t="shared" si="18"/>
        <v>2000</v>
      </c>
      <c r="AH30" s="93">
        <f t="shared" si="18"/>
        <v>2000</v>
      </c>
      <c r="AI30" s="93">
        <f t="shared" si="18"/>
        <v>2000</v>
      </c>
      <c r="AJ30" s="93">
        <f t="shared" si="18"/>
        <v>2000</v>
      </c>
      <c r="AK30" s="93">
        <f t="shared" si="18"/>
        <v>2000</v>
      </c>
      <c r="AL30" s="93">
        <f t="shared" si="18"/>
        <v>2000</v>
      </c>
      <c r="AM30" s="93">
        <f t="shared" si="18"/>
        <v>2000</v>
      </c>
      <c r="AN30" s="93">
        <f t="shared" si="18"/>
        <v>2000</v>
      </c>
      <c r="AO30" s="93">
        <f t="shared" si="18"/>
        <v>2000</v>
      </c>
      <c r="AP30" s="93">
        <f t="shared" si="18"/>
        <v>2000</v>
      </c>
      <c r="AQ30" s="93">
        <f t="shared" si="18"/>
        <v>2000</v>
      </c>
      <c r="AR30" s="93">
        <f t="shared" si="18"/>
        <v>2000</v>
      </c>
      <c r="AS30" s="93">
        <f t="shared" si="18"/>
        <v>2000</v>
      </c>
      <c r="AT30" s="93">
        <f t="shared" si="18"/>
        <v>2000</v>
      </c>
      <c r="AU30" s="93">
        <f t="shared" si="18"/>
        <v>2000</v>
      </c>
      <c r="AV30" s="93">
        <f t="shared" si="18"/>
        <v>2000</v>
      </c>
      <c r="AW30" s="93">
        <f t="shared" si="18"/>
        <v>2000</v>
      </c>
      <c r="AX30" s="93">
        <f t="shared" si="18"/>
        <v>2000</v>
      </c>
      <c r="AY30" s="58"/>
      <c r="AZ30" s="93">
        <f t="shared" ref="AZ30:BC30" si="19">IFERROR(IF($BF30="Average",AVERAGEIFS($C30:$AX30,$C$19:$AX$19,"&gt;="&amp;AZ$17,$C$19:$AX$19,"&lt;"&amp;AZ$18),IF($BF30="Sum",SUMIFS($C30:$AX30,$C$19:$AX$19,"&gt;="&amp;AZ$17,$C$19:$AX$19,"&lt;"&amp;AZ$18),"")),"ERROR")</f>
        <v>24000</v>
      </c>
      <c r="BA30" s="93">
        <f t="shared" si="19"/>
        <v>24000</v>
      </c>
      <c r="BB30" s="93">
        <f t="shared" si="19"/>
        <v>24000</v>
      </c>
      <c r="BC30" s="93">
        <f t="shared" si="19"/>
        <v>24000</v>
      </c>
      <c r="BD30" s="58"/>
      <c r="BE30" s="93">
        <f t="shared" ref="BE30:BE34" si="22">IF(BF30="Average",AVERAGE(C30:AX30), IF(BF30="Sum",SUM(C30:AX30),))</f>
        <v>96000</v>
      </c>
      <c r="BF30" s="74" t="s">
        <v>94</v>
      </c>
    </row>
    <row r="31">
      <c r="A31" s="8"/>
      <c r="B31" s="69" t="s">
        <v>84</v>
      </c>
      <c r="C31" s="93">
        <f t="shared" ref="C31:AX31" si="20">C24*$C$12</f>
        <v>1500</v>
      </c>
      <c r="D31" s="93">
        <f t="shared" si="20"/>
        <v>2062.5</v>
      </c>
      <c r="E31" s="93">
        <f t="shared" si="20"/>
        <v>2554.6875</v>
      </c>
      <c r="F31" s="93">
        <f t="shared" si="20"/>
        <v>2985.351563</v>
      </c>
      <c r="G31" s="93">
        <f t="shared" si="20"/>
        <v>3362.182617</v>
      </c>
      <c r="H31" s="93">
        <f t="shared" si="20"/>
        <v>3691.90979</v>
      </c>
      <c r="I31" s="93">
        <f t="shared" si="20"/>
        <v>3980.421066</v>
      </c>
      <c r="J31" s="93">
        <f t="shared" si="20"/>
        <v>4232.868433</v>
      </c>
      <c r="K31" s="93">
        <f t="shared" si="20"/>
        <v>4453.759879</v>
      </c>
      <c r="L31" s="93">
        <f t="shared" si="20"/>
        <v>4647.039894</v>
      </c>
      <c r="M31" s="93">
        <f t="shared" si="20"/>
        <v>4816.159907</v>
      </c>
      <c r="N31" s="93">
        <f t="shared" si="20"/>
        <v>4964.139919</v>
      </c>
      <c r="O31" s="93">
        <f t="shared" si="20"/>
        <v>5093.622429</v>
      </c>
      <c r="P31" s="93">
        <f t="shared" si="20"/>
        <v>5206.919625</v>
      </c>
      <c r="Q31" s="93">
        <f t="shared" si="20"/>
        <v>5306.054672</v>
      </c>
      <c r="R31" s="93">
        <f t="shared" si="20"/>
        <v>5392.797838</v>
      </c>
      <c r="S31" s="93">
        <f t="shared" si="20"/>
        <v>5468.698108</v>
      </c>
      <c r="T31" s="93">
        <f t="shared" si="20"/>
        <v>5535.110845</v>
      </c>
      <c r="U31" s="93">
        <f t="shared" si="20"/>
        <v>5593.221989</v>
      </c>
      <c r="V31" s="93">
        <f t="shared" si="20"/>
        <v>5644.069241</v>
      </c>
      <c r="W31" s="93">
        <f t="shared" si="20"/>
        <v>5688.560586</v>
      </c>
      <c r="X31" s="93">
        <f t="shared" si="20"/>
        <v>5727.490512</v>
      </c>
      <c r="Y31" s="93">
        <f t="shared" si="20"/>
        <v>5761.554198</v>
      </c>
      <c r="Z31" s="93">
        <f t="shared" si="20"/>
        <v>5791.359924</v>
      </c>
      <c r="AA31" s="93">
        <f t="shared" si="20"/>
        <v>5817.439933</v>
      </c>
      <c r="AB31" s="93">
        <f t="shared" si="20"/>
        <v>5840.259941</v>
      </c>
      <c r="AC31" s="93">
        <f t="shared" si="20"/>
        <v>5860.227449</v>
      </c>
      <c r="AD31" s="93">
        <f t="shared" si="20"/>
        <v>5877.699018</v>
      </c>
      <c r="AE31" s="93">
        <f t="shared" si="20"/>
        <v>5892.98664</v>
      </c>
      <c r="AF31" s="93">
        <f t="shared" si="20"/>
        <v>5906.36331</v>
      </c>
      <c r="AG31" s="93">
        <f t="shared" si="20"/>
        <v>5918.067897</v>
      </c>
      <c r="AH31" s="93">
        <f t="shared" si="20"/>
        <v>5928.30941</v>
      </c>
      <c r="AI31" s="93">
        <f t="shared" si="20"/>
        <v>5937.270733</v>
      </c>
      <c r="AJ31" s="93">
        <f t="shared" si="20"/>
        <v>5945.111892</v>
      </c>
      <c r="AK31" s="93">
        <f t="shared" si="20"/>
        <v>5951.972905</v>
      </c>
      <c r="AL31" s="93">
        <f t="shared" si="20"/>
        <v>5957.976292</v>
      </c>
      <c r="AM31" s="93">
        <f t="shared" si="20"/>
        <v>5963.229256</v>
      </c>
      <c r="AN31" s="93">
        <f t="shared" si="20"/>
        <v>5967.825599</v>
      </c>
      <c r="AO31" s="93">
        <f t="shared" si="20"/>
        <v>5971.847399</v>
      </c>
      <c r="AP31" s="93">
        <f t="shared" si="20"/>
        <v>5975.366474</v>
      </c>
      <c r="AQ31" s="93">
        <f t="shared" si="20"/>
        <v>5978.445665</v>
      </c>
      <c r="AR31" s="93">
        <f t="shared" si="20"/>
        <v>5981.139957</v>
      </c>
      <c r="AS31" s="93">
        <f t="shared" si="20"/>
        <v>5983.497462</v>
      </c>
      <c r="AT31" s="93">
        <f t="shared" si="20"/>
        <v>5985.560279</v>
      </c>
      <c r="AU31" s="93">
        <f t="shared" si="20"/>
        <v>5987.365244</v>
      </c>
      <c r="AV31" s="93">
        <f t="shared" si="20"/>
        <v>5988.944589</v>
      </c>
      <c r="AW31" s="93">
        <f t="shared" si="20"/>
        <v>5990.326515</v>
      </c>
      <c r="AX31" s="93">
        <f t="shared" si="20"/>
        <v>5991.535701</v>
      </c>
      <c r="AY31" s="58"/>
      <c r="AZ31" s="93">
        <f t="shared" ref="AZ31:BC31" si="21">IFERROR(IF($BF31="Average",AVERAGEIFS($C31:$AX31,$C$19:$AX$19,"&gt;="&amp;AZ$17,$C$19:$AX$19,"&lt;"&amp;AZ$18),IF($BF31="Sum",SUMIFS($C31:$AX31,$C$19:$AX$19,"&gt;="&amp;AZ$17,$C$19:$AX$19,"&lt;"&amp;AZ$18),"")),"ERROR")</f>
        <v>43251.02057</v>
      </c>
      <c r="BA31" s="93">
        <f t="shared" si="21"/>
        <v>66209.45997</v>
      </c>
      <c r="BB31" s="93">
        <f t="shared" si="21"/>
        <v>70833.68542</v>
      </c>
      <c r="BC31" s="93">
        <f t="shared" si="21"/>
        <v>71765.08414</v>
      </c>
      <c r="BD31" s="58"/>
      <c r="BE31" s="93">
        <f t="shared" si="22"/>
        <v>252059.2501</v>
      </c>
      <c r="BF31" s="74" t="s">
        <v>94</v>
      </c>
    </row>
    <row r="32">
      <c r="A32" s="8"/>
      <c r="B32" s="69" t="s">
        <v>85</v>
      </c>
      <c r="C32" s="93">
        <f t="shared" ref="C32:AX32" si="23">C26*$C$13</f>
        <v>2500</v>
      </c>
      <c r="D32" s="93">
        <f t="shared" si="23"/>
        <v>4687.5</v>
      </c>
      <c r="E32" s="93">
        <f t="shared" si="23"/>
        <v>6601.5625</v>
      </c>
      <c r="F32" s="93">
        <f t="shared" si="23"/>
        <v>8276.367188</v>
      </c>
      <c r="G32" s="93">
        <f t="shared" si="23"/>
        <v>9741.821289</v>
      </c>
      <c r="H32" s="93">
        <f t="shared" si="23"/>
        <v>11024.09363</v>
      </c>
      <c r="I32" s="93">
        <f t="shared" si="23"/>
        <v>12146.08192</v>
      </c>
      <c r="J32" s="93">
        <f t="shared" si="23"/>
        <v>13127.82168</v>
      </c>
      <c r="K32" s="93">
        <f t="shared" si="23"/>
        <v>13986.84397</v>
      </c>
      <c r="L32" s="93">
        <f t="shared" si="23"/>
        <v>14738.48848</v>
      </c>
      <c r="M32" s="93">
        <f t="shared" si="23"/>
        <v>15396.17742</v>
      </c>
      <c r="N32" s="93">
        <f t="shared" si="23"/>
        <v>15971.65524</v>
      </c>
      <c r="O32" s="93">
        <f t="shared" si="23"/>
        <v>16475.19833</v>
      </c>
      <c r="P32" s="93">
        <f t="shared" si="23"/>
        <v>16915.79854</v>
      </c>
      <c r="Q32" s="93">
        <f t="shared" si="23"/>
        <v>17301.32373</v>
      </c>
      <c r="R32" s="93">
        <f t="shared" si="23"/>
        <v>17638.65826</v>
      </c>
      <c r="S32" s="93">
        <f t="shared" si="23"/>
        <v>17933.82598</v>
      </c>
      <c r="T32" s="93">
        <f t="shared" si="23"/>
        <v>18192.09773</v>
      </c>
      <c r="U32" s="93">
        <f t="shared" si="23"/>
        <v>18418.08551</v>
      </c>
      <c r="V32" s="93">
        <f t="shared" si="23"/>
        <v>18615.82482</v>
      </c>
      <c r="W32" s="93">
        <f t="shared" si="23"/>
        <v>18788.84672</v>
      </c>
      <c r="X32" s="93">
        <f t="shared" si="23"/>
        <v>18940.24088</v>
      </c>
      <c r="Y32" s="93">
        <f t="shared" si="23"/>
        <v>19072.71077</v>
      </c>
      <c r="Z32" s="93">
        <f t="shared" si="23"/>
        <v>19188.62192</v>
      </c>
      <c r="AA32" s="93">
        <f t="shared" si="23"/>
        <v>19290.04418</v>
      </c>
      <c r="AB32" s="93">
        <f t="shared" si="23"/>
        <v>19378.78866</v>
      </c>
      <c r="AC32" s="93">
        <f t="shared" si="23"/>
        <v>19456.44008</v>
      </c>
      <c r="AD32" s="93">
        <f t="shared" si="23"/>
        <v>19524.38507</v>
      </c>
      <c r="AE32" s="93">
        <f t="shared" si="23"/>
        <v>19583.83694</v>
      </c>
      <c r="AF32" s="93">
        <f t="shared" si="23"/>
        <v>19635.85732</v>
      </c>
      <c r="AG32" s="93">
        <f t="shared" si="23"/>
        <v>19681.37515</v>
      </c>
      <c r="AH32" s="93">
        <f t="shared" si="23"/>
        <v>19721.20326</v>
      </c>
      <c r="AI32" s="93">
        <f t="shared" si="23"/>
        <v>19756.05285</v>
      </c>
      <c r="AJ32" s="93">
        <f t="shared" si="23"/>
        <v>19786.54625</v>
      </c>
      <c r="AK32" s="93">
        <f t="shared" si="23"/>
        <v>19813.22796</v>
      </c>
      <c r="AL32" s="93">
        <f t="shared" si="23"/>
        <v>19836.57447</v>
      </c>
      <c r="AM32" s="93">
        <f t="shared" si="23"/>
        <v>19857.00266</v>
      </c>
      <c r="AN32" s="93">
        <f t="shared" si="23"/>
        <v>19874.87733</v>
      </c>
      <c r="AO32" s="93">
        <f t="shared" si="23"/>
        <v>19890.51766</v>
      </c>
      <c r="AP32" s="93">
        <f t="shared" si="23"/>
        <v>19904.20295</v>
      </c>
      <c r="AQ32" s="93">
        <f t="shared" si="23"/>
        <v>19916.17758</v>
      </c>
      <c r="AR32" s="93">
        <f t="shared" si="23"/>
        <v>19926.65539</v>
      </c>
      <c r="AS32" s="93">
        <f t="shared" si="23"/>
        <v>19935.82346</v>
      </c>
      <c r="AT32" s="93">
        <f t="shared" si="23"/>
        <v>19943.84553</v>
      </c>
      <c r="AU32" s="93">
        <f t="shared" si="23"/>
        <v>19950.86484</v>
      </c>
      <c r="AV32" s="93">
        <f t="shared" si="23"/>
        <v>19957.00673</v>
      </c>
      <c r="AW32" s="93">
        <f t="shared" si="23"/>
        <v>19962.38089</v>
      </c>
      <c r="AX32" s="93">
        <f t="shared" si="23"/>
        <v>19967.08328</v>
      </c>
      <c r="AY32" s="58"/>
      <c r="AZ32" s="93">
        <f t="shared" ref="AZ32:BC32" si="24">IFERROR(IF($BF32="Average",AVERAGEIFS($C32:$AX32,$C$19:$AX$19,"&gt;="&amp;AZ$17,$C$19:$AX$19,"&lt;"&amp;AZ$18),IF($BF32="Sum",SUMIFS($C32:$AX32,$C$19:$AX$19,"&gt;="&amp;AZ$17,$C$19:$AX$19,"&lt;"&amp;AZ$18),"")),"ERROR")</f>
        <v>128198.4133</v>
      </c>
      <c r="BA32" s="93">
        <f t="shared" si="24"/>
        <v>217481.2332</v>
      </c>
      <c r="BB32" s="93">
        <f t="shared" si="24"/>
        <v>235464.3322</v>
      </c>
      <c r="BC32" s="93">
        <f t="shared" si="24"/>
        <v>239086.4383</v>
      </c>
      <c r="BD32" s="58"/>
      <c r="BE32" s="93">
        <f t="shared" si="22"/>
        <v>820230.417</v>
      </c>
      <c r="BF32" s="74" t="s">
        <v>94</v>
      </c>
    </row>
    <row r="33">
      <c r="A33" s="86"/>
      <c r="B33" s="102" t="s">
        <v>103</v>
      </c>
      <c r="C33" s="103">
        <f t="shared" ref="C33:AX33" si="25">$C$14</f>
        <v>40000</v>
      </c>
      <c r="D33" s="103">
        <f t="shared" si="25"/>
        <v>40000</v>
      </c>
      <c r="E33" s="103">
        <f t="shared" si="25"/>
        <v>40000</v>
      </c>
      <c r="F33" s="103">
        <f t="shared" si="25"/>
        <v>40000</v>
      </c>
      <c r="G33" s="103">
        <f t="shared" si="25"/>
        <v>40000</v>
      </c>
      <c r="H33" s="103">
        <f t="shared" si="25"/>
        <v>40000</v>
      </c>
      <c r="I33" s="103">
        <f t="shared" si="25"/>
        <v>40000</v>
      </c>
      <c r="J33" s="103">
        <f t="shared" si="25"/>
        <v>40000</v>
      </c>
      <c r="K33" s="103">
        <f t="shared" si="25"/>
        <v>40000</v>
      </c>
      <c r="L33" s="103">
        <f t="shared" si="25"/>
        <v>40000</v>
      </c>
      <c r="M33" s="103">
        <f t="shared" si="25"/>
        <v>40000</v>
      </c>
      <c r="N33" s="103">
        <f t="shared" si="25"/>
        <v>40000</v>
      </c>
      <c r="O33" s="103">
        <f t="shared" si="25"/>
        <v>40000</v>
      </c>
      <c r="P33" s="103">
        <f t="shared" si="25"/>
        <v>40000</v>
      </c>
      <c r="Q33" s="103">
        <f t="shared" si="25"/>
        <v>40000</v>
      </c>
      <c r="R33" s="103">
        <f t="shared" si="25"/>
        <v>40000</v>
      </c>
      <c r="S33" s="103">
        <f t="shared" si="25"/>
        <v>40000</v>
      </c>
      <c r="T33" s="103">
        <f t="shared" si="25"/>
        <v>40000</v>
      </c>
      <c r="U33" s="103">
        <f t="shared" si="25"/>
        <v>40000</v>
      </c>
      <c r="V33" s="103">
        <f t="shared" si="25"/>
        <v>40000</v>
      </c>
      <c r="W33" s="103">
        <f t="shared" si="25"/>
        <v>40000</v>
      </c>
      <c r="X33" s="103">
        <f t="shared" si="25"/>
        <v>40000</v>
      </c>
      <c r="Y33" s="103">
        <f t="shared" si="25"/>
        <v>40000</v>
      </c>
      <c r="Z33" s="103">
        <f t="shared" si="25"/>
        <v>40000</v>
      </c>
      <c r="AA33" s="103">
        <f t="shared" si="25"/>
        <v>40000</v>
      </c>
      <c r="AB33" s="103">
        <f t="shared" si="25"/>
        <v>40000</v>
      </c>
      <c r="AC33" s="103">
        <f t="shared" si="25"/>
        <v>40000</v>
      </c>
      <c r="AD33" s="103">
        <f t="shared" si="25"/>
        <v>40000</v>
      </c>
      <c r="AE33" s="103">
        <f t="shared" si="25"/>
        <v>40000</v>
      </c>
      <c r="AF33" s="103">
        <f t="shared" si="25"/>
        <v>40000</v>
      </c>
      <c r="AG33" s="103">
        <f t="shared" si="25"/>
        <v>40000</v>
      </c>
      <c r="AH33" s="103">
        <f t="shared" si="25"/>
        <v>40000</v>
      </c>
      <c r="AI33" s="103">
        <f t="shared" si="25"/>
        <v>40000</v>
      </c>
      <c r="AJ33" s="103">
        <f t="shared" si="25"/>
        <v>40000</v>
      </c>
      <c r="AK33" s="103">
        <f t="shared" si="25"/>
        <v>40000</v>
      </c>
      <c r="AL33" s="103">
        <f t="shared" si="25"/>
        <v>40000</v>
      </c>
      <c r="AM33" s="103">
        <f t="shared" si="25"/>
        <v>40000</v>
      </c>
      <c r="AN33" s="103">
        <f t="shared" si="25"/>
        <v>40000</v>
      </c>
      <c r="AO33" s="103">
        <f t="shared" si="25"/>
        <v>40000</v>
      </c>
      <c r="AP33" s="103">
        <f t="shared" si="25"/>
        <v>40000</v>
      </c>
      <c r="AQ33" s="103">
        <f t="shared" si="25"/>
        <v>40000</v>
      </c>
      <c r="AR33" s="103">
        <f t="shared" si="25"/>
        <v>40000</v>
      </c>
      <c r="AS33" s="103">
        <f t="shared" si="25"/>
        <v>40000</v>
      </c>
      <c r="AT33" s="103">
        <f t="shared" si="25"/>
        <v>40000</v>
      </c>
      <c r="AU33" s="103">
        <f t="shared" si="25"/>
        <v>40000</v>
      </c>
      <c r="AV33" s="103">
        <f t="shared" si="25"/>
        <v>40000</v>
      </c>
      <c r="AW33" s="103">
        <f t="shared" si="25"/>
        <v>40000</v>
      </c>
      <c r="AX33" s="103">
        <f t="shared" si="25"/>
        <v>40000</v>
      </c>
      <c r="AY33" s="58"/>
      <c r="AZ33" s="103">
        <f t="shared" ref="AZ33:BC33" si="26">IFERROR(IF($BF33="Average",AVERAGEIFS($C33:$AX33,$C$19:$AX$19,"&gt;="&amp;AZ$17,$C$19:$AX$19,"&lt;"&amp;AZ$18),IF($BF33="Sum",SUMIFS($C33:$AX33,$C$19:$AX$19,"&gt;="&amp;AZ$17,$C$19:$AX$19,"&lt;"&amp;AZ$18),"")),"ERROR")</f>
        <v>480000</v>
      </c>
      <c r="BA33" s="103">
        <f t="shared" si="26"/>
        <v>480000</v>
      </c>
      <c r="BB33" s="103">
        <f t="shared" si="26"/>
        <v>480000</v>
      </c>
      <c r="BC33" s="103">
        <f t="shared" si="26"/>
        <v>480000</v>
      </c>
      <c r="BD33" s="58"/>
      <c r="BE33" s="93">
        <f t="shared" si="22"/>
        <v>1920000</v>
      </c>
      <c r="BF33" s="74" t="s">
        <v>94</v>
      </c>
    </row>
    <row r="34">
      <c r="A34" s="86"/>
      <c r="B34" s="82" t="s">
        <v>100</v>
      </c>
      <c r="C34" s="95">
        <f t="shared" ref="C34:AX34" si="27">SUM(C30:C33)</f>
        <v>46000</v>
      </c>
      <c r="D34" s="95">
        <f t="shared" si="27"/>
        <v>48750</v>
      </c>
      <c r="E34" s="95">
        <f t="shared" si="27"/>
        <v>51156.25</v>
      </c>
      <c r="F34" s="95">
        <f t="shared" si="27"/>
        <v>53261.71875</v>
      </c>
      <c r="G34" s="95">
        <f t="shared" si="27"/>
        <v>55104.00391</v>
      </c>
      <c r="H34" s="95">
        <f t="shared" si="27"/>
        <v>56716.00342</v>
      </c>
      <c r="I34" s="95">
        <f t="shared" si="27"/>
        <v>58126.50299</v>
      </c>
      <c r="J34" s="95">
        <f t="shared" si="27"/>
        <v>59360.69012</v>
      </c>
      <c r="K34" s="95">
        <f t="shared" si="27"/>
        <v>60440.60385</v>
      </c>
      <c r="L34" s="95">
        <f t="shared" si="27"/>
        <v>61385.52837</v>
      </c>
      <c r="M34" s="95">
        <f t="shared" si="27"/>
        <v>62212.33732</v>
      </c>
      <c r="N34" s="95">
        <f t="shared" si="27"/>
        <v>62935.79516</v>
      </c>
      <c r="O34" s="95">
        <f t="shared" si="27"/>
        <v>63568.82076</v>
      </c>
      <c r="P34" s="95">
        <f t="shared" si="27"/>
        <v>64122.71817</v>
      </c>
      <c r="Q34" s="95">
        <f t="shared" si="27"/>
        <v>64607.3784</v>
      </c>
      <c r="R34" s="95">
        <f t="shared" si="27"/>
        <v>65031.4561</v>
      </c>
      <c r="S34" s="95">
        <f t="shared" si="27"/>
        <v>65402.52409</v>
      </c>
      <c r="T34" s="95">
        <f t="shared" si="27"/>
        <v>65727.20857</v>
      </c>
      <c r="U34" s="95">
        <f t="shared" si="27"/>
        <v>66011.3075</v>
      </c>
      <c r="V34" s="95">
        <f t="shared" si="27"/>
        <v>66259.89407</v>
      </c>
      <c r="W34" s="95">
        <f t="shared" si="27"/>
        <v>66477.40731</v>
      </c>
      <c r="X34" s="95">
        <f t="shared" si="27"/>
        <v>66667.73139</v>
      </c>
      <c r="Y34" s="95">
        <f t="shared" si="27"/>
        <v>66834.26497</v>
      </c>
      <c r="Z34" s="95">
        <f t="shared" si="27"/>
        <v>66979.98185</v>
      </c>
      <c r="AA34" s="95">
        <f t="shared" si="27"/>
        <v>67107.48412</v>
      </c>
      <c r="AB34" s="95">
        <f t="shared" si="27"/>
        <v>67219.0486</v>
      </c>
      <c r="AC34" s="95">
        <f t="shared" si="27"/>
        <v>67316.66753</v>
      </c>
      <c r="AD34" s="95">
        <f t="shared" si="27"/>
        <v>67402.08409</v>
      </c>
      <c r="AE34" s="95">
        <f t="shared" si="27"/>
        <v>67476.82358</v>
      </c>
      <c r="AF34" s="95">
        <f t="shared" si="27"/>
        <v>67542.22063</v>
      </c>
      <c r="AG34" s="95">
        <f t="shared" si="27"/>
        <v>67599.44305</v>
      </c>
      <c r="AH34" s="95">
        <f t="shared" si="27"/>
        <v>67649.51267</v>
      </c>
      <c r="AI34" s="95">
        <f t="shared" si="27"/>
        <v>67693.32359</v>
      </c>
      <c r="AJ34" s="95">
        <f t="shared" si="27"/>
        <v>67731.65814</v>
      </c>
      <c r="AK34" s="95">
        <f t="shared" si="27"/>
        <v>67765.20087</v>
      </c>
      <c r="AL34" s="95">
        <f t="shared" si="27"/>
        <v>67794.55076</v>
      </c>
      <c r="AM34" s="95">
        <f t="shared" si="27"/>
        <v>67820.23192</v>
      </c>
      <c r="AN34" s="95">
        <f t="shared" si="27"/>
        <v>67842.70293</v>
      </c>
      <c r="AO34" s="95">
        <f t="shared" si="27"/>
        <v>67862.36506</v>
      </c>
      <c r="AP34" s="95">
        <f t="shared" si="27"/>
        <v>67879.56943</v>
      </c>
      <c r="AQ34" s="95">
        <f t="shared" si="27"/>
        <v>67894.62325</v>
      </c>
      <c r="AR34" s="95">
        <f t="shared" si="27"/>
        <v>67907.79534</v>
      </c>
      <c r="AS34" s="95">
        <f t="shared" si="27"/>
        <v>67919.32093</v>
      </c>
      <c r="AT34" s="95">
        <f t="shared" si="27"/>
        <v>67929.40581</v>
      </c>
      <c r="AU34" s="95">
        <f t="shared" si="27"/>
        <v>67938.23008</v>
      </c>
      <c r="AV34" s="95">
        <f t="shared" si="27"/>
        <v>67945.95132</v>
      </c>
      <c r="AW34" s="95">
        <f t="shared" si="27"/>
        <v>67952.70741</v>
      </c>
      <c r="AX34" s="95">
        <f t="shared" si="27"/>
        <v>67958.61898</v>
      </c>
      <c r="AY34" s="58"/>
      <c r="AZ34" s="95">
        <f t="shared" ref="AZ34:BC34" si="28">IFERROR(IF($BF34="Average",AVERAGEIFS($C34:$AX34,$C$19:$AX$19,"&gt;="&amp;AZ$17,$C$19:$AX$19,"&lt;"&amp;AZ$18),IF($BF34="Sum",SUMIFS($C34:$AX34,$C$19:$AX$19,"&gt;="&amp;AZ$17,$C$19:$AX$19,"&lt;"&amp;AZ$18),"")),"ERROR")</f>
        <v>675449.4339</v>
      </c>
      <c r="BA34" s="95">
        <f t="shared" si="28"/>
        <v>787690.6932</v>
      </c>
      <c r="BB34" s="95">
        <f t="shared" si="28"/>
        <v>810298.0176</v>
      </c>
      <c r="BC34" s="95">
        <f t="shared" si="28"/>
        <v>814851.5225</v>
      </c>
      <c r="BD34" s="20"/>
      <c r="BE34" s="95">
        <f t="shared" si="22"/>
        <v>3088289.667</v>
      </c>
      <c r="BF34" s="85" t="s">
        <v>94</v>
      </c>
    </row>
    <row r="3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58"/>
      <c r="AZ35" s="86" t="str">
        <f t="shared" ref="AZ35:BC35" si="29">IFERROR(IF($BF35="Average",AVERAGEIFS($C35:$AX35,$C$19:$AX$19,"&gt;="&amp;AZ$17,$C$19:$AX$19,"&lt;"&amp;AZ$18),IF($BF35="Sum",SUMIFS($C35:$AX35,$C$19:$AX$19,"&gt;="&amp;AZ$17,$C$19:$AX$19,"&lt;"&amp;AZ$18),"")),"ERROR")</f>
        <v/>
      </c>
      <c r="BA35" s="86" t="str">
        <f t="shared" si="29"/>
        <v/>
      </c>
      <c r="BB35" s="86" t="str">
        <f t="shared" si="29"/>
        <v/>
      </c>
      <c r="BC35" s="86" t="str">
        <f t="shared" si="29"/>
        <v/>
      </c>
      <c r="BD35" s="58"/>
      <c r="BE35" s="58"/>
      <c r="BF35" s="58"/>
    </row>
    <row r="36">
      <c r="A36" s="86"/>
      <c r="B36" s="82" t="s">
        <v>98</v>
      </c>
      <c r="C36" s="96">
        <f t="shared" ref="C36:AX36" si="30">C28-C34</f>
        <v>-36000</v>
      </c>
      <c r="D36" s="96">
        <f t="shared" si="30"/>
        <v>-30000</v>
      </c>
      <c r="E36" s="96">
        <f t="shared" si="30"/>
        <v>-24750</v>
      </c>
      <c r="F36" s="96">
        <f t="shared" si="30"/>
        <v>-20156.25</v>
      </c>
      <c r="G36" s="96">
        <f t="shared" si="30"/>
        <v>-16136.71875</v>
      </c>
      <c r="H36" s="96">
        <f t="shared" si="30"/>
        <v>-12619.62891</v>
      </c>
      <c r="I36" s="96">
        <f t="shared" si="30"/>
        <v>-9542.175293</v>
      </c>
      <c r="J36" s="96">
        <f t="shared" si="30"/>
        <v>-6849.403381</v>
      </c>
      <c r="K36" s="96">
        <f t="shared" si="30"/>
        <v>-4493.227959</v>
      </c>
      <c r="L36" s="96">
        <f t="shared" si="30"/>
        <v>-2431.574464</v>
      </c>
      <c r="M36" s="96">
        <f t="shared" si="30"/>
        <v>-627.6276559</v>
      </c>
      <c r="N36" s="96">
        <f t="shared" si="30"/>
        <v>950.8258011</v>
      </c>
      <c r="O36" s="96">
        <f t="shared" si="30"/>
        <v>2331.972576</v>
      </c>
      <c r="P36" s="96">
        <f t="shared" si="30"/>
        <v>3540.476004</v>
      </c>
      <c r="Q36" s="96">
        <f t="shared" si="30"/>
        <v>4597.916503</v>
      </c>
      <c r="R36" s="96">
        <f t="shared" si="30"/>
        <v>5523.176941</v>
      </c>
      <c r="S36" s="96">
        <f t="shared" si="30"/>
        <v>6332.779823</v>
      </c>
      <c r="T36" s="96">
        <f t="shared" si="30"/>
        <v>7041.182345</v>
      </c>
      <c r="U36" s="96">
        <f t="shared" si="30"/>
        <v>7661.034552</v>
      </c>
      <c r="V36" s="96">
        <f t="shared" si="30"/>
        <v>8203.405233</v>
      </c>
      <c r="W36" s="96">
        <f t="shared" si="30"/>
        <v>8677.979579</v>
      </c>
      <c r="X36" s="96">
        <f t="shared" si="30"/>
        <v>9093.232131</v>
      </c>
      <c r="Y36" s="96">
        <f t="shared" si="30"/>
        <v>9456.578115</v>
      </c>
      <c r="Z36" s="96">
        <f t="shared" si="30"/>
        <v>9774.505851</v>
      </c>
      <c r="AA36" s="96">
        <f t="shared" si="30"/>
        <v>10052.69262</v>
      </c>
      <c r="AB36" s="96">
        <f t="shared" si="30"/>
        <v>10296.10604</v>
      </c>
      <c r="AC36" s="96">
        <f t="shared" si="30"/>
        <v>10509.09279</v>
      </c>
      <c r="AD36" s="96">
        <f t="shared" si="30"/>
        <v>10695.45619</v>
      </c>
      <c r="AE36" s="96">
        <f t="shared" si="30"/>
        <v>10858.52416</v>
      </c>
      <c r="AF36" s="96">
        <f t="shared" si="30"/>
        <v>11001.20864</v>
      </c>
      <c r="AG36" s="96">
        <f t="shared" si="30"/>
        <v>11126.05756</v>
      </c>
      <c r="AH36" s="96">
        <f t="shared" si="30"/>
        <v>11235.30037</v>
      </c>
      <c r="AI36" s="96">
        <f t="shared" si="30"/>
        <v>11330.88782</v>
      </c>
      <c r="AJ36" s="96">
        <f t="shared" si="30"/>
        <v>11414.52684</v>
      </c>
      <c r="AK36" s="96">
        <f t="shared" si="30"/>
        <v>11487.71099</v>
      </c>
      <c r="AL36" s="96">
        <f t="shared" si="30"/>
        <v>11551.74712</v>
      </c>
      <c r="AM36" s="96">
        <f t="shared" si="30"/>
        <v>11607.77873</v>
      </c>
      <c r="AN36" s="96">
        <f t="shared" si="30"/>
        <v>11656.80639</v>
      </c>
      <c r="AO36" s="96">
        <f t="shared" si="30"/>
        <v>11699.70559</v>
      </c>
      <c r="AP36" s="96">
        <f t="shared" si="30"/>
        <v>11737.24239</v>
      </c>
      <c r="AQ36" s="96">
        <f t="shared" si="30"/>
        <v>11770.08709</v>
      </c>
      <c r="AR36" s="96">
        <f t="shared" si="30"/>
        <v>11798.8262</v>
      </c>
      <c r="AS36" s="96">
        <f t="shared" si="30"/>
        <v>11823.97293</v>
      </c>
      <c r="AT36" s="96">
        <f t="shared" si="30"/>
        <v>11845.97631</v>
      </c>
      <c r="AU36" s="96">
        <f t="shared" si="30"/>
        <v>11865.22927</v>
      </c>
      <c r="AV36" s="96">
        <f t="shared" si="30"/>
        <v>11882.07561</v>
      </c>
      <c r="AW36" s="96">
        <f t="shared" si="30"/>
        <v>11896.81616</v>
      </c>
      <c r="AX36" s="96">
        <f t="shared" si="30"/>
        <v>11909.71414</v>
      </c>
      <c r="AY36" s="58"/>
      <c r="AZ36" s="96">
        <f t="shared" ref="AZ36:BC36" si="31">IFERROR(IF($BF36="Average",AVERAGEIFS($C36:$AX36,$C$19:$AX$19,"&gt;="&amp;AZ$17,$C$19:$AX$19,"&lt;"&amp;AZ$18),IF($BF36="Sum",SUMIFS($C36:$AX36,$C$19:$AX$19,"&gt;="&amp;AZ$17,$C$19:$AX$19,"&lt;"&amp;AZ$18),"")),"ERROR")</f>
        <v>-162655.7806</v>
      </c>
      <c r="BA36" s="96">
        <f t="shared" si="31"/>
        <v>82234.23965</v>
      </c>
      <c r="BB36" s="96">
        <f t="shared" si="31"/>
        <v>131559.3111</v>
      </c>
      <c r="BC36" s="96">
        <f t="shared" si="31"/>
        <v>141494.2308</v>
      </c>
      <c r="BD36" s="20"/>
      <c r="BE36" s="95">
        <f>IF(BF36="Average",AVERAGE(C36:AX36), IF(BF36="Sum",SUM(C36:AX36),))</f>
        <v>192632.001</v>
      </c>
      <c r="BF36" s="85" t="s">
        <v>94</v>
      </c>
    </row>
    <row r="3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row>
  </sheetData>
  <conditionalFormatting sqref="C20:BE36">
    <cfRule type="expression" dxfId="4" priority="1">
      <formula>AND(NOT(ISFORMULA(C20)),NOT(ISBLANK(C20)))</formula>
    </cfRule>
  </conditionalFormatting>
  <dataValidations>
    <dataValidation type="list" allowBlank="1" sqref="BF20:BF22 BF24:BF26 BF28 BF30:BF34 BF36">
      <formula1>"Sum,Average"</formula1>
    </dataValidation>
  </dataValidations>
  <hyperlinks>
    <hyperlink r:id="rId1" ref="D1"/>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75"/>
  <cols>
    <col customWidth="1" min="2" max="2" width="34.5"/>
    <col customWidth="1" min="3" max="3" width="18.63"/>
    <col customWidth="1" min="4" max="5" width="14.63"/>
    <col customWidth="1" min="6" max="6" width="16.0"/>
    <col customWidth="1" min="51" max="51" width="3.88"/>
    <col customWidth="1" min="56" max="56" width="3.13"/>
  </cols>
  <sheetData>
    <row r="1">
      <c r="A1" s="46"/>
      <c r="B1" s="1"/>
      <c r="C1" s="5" t="s">
        <v>67</v>
      </c>
      <c r="D1" s="47" t="s">
        <v>68</v>
      </c>
      <c r="E1" s="3"/>
      <c r="F1" s="3"/>
      <c r="G1" s="4" t="s">
        <v>111</v>
      </c>
      <c r="H1" s="4"/>
      <c r="I1" s="4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ht="10.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c r="A3" s="6"/>
      <c r="B3" s="6" t="s">
        <v>112</v>
      </c>
      <c r="C3" s="7"/>
      <c r="D3" s="7"/>
      <c r="E3" s="7"/>
      <c r="F3" s="7"/>
      <c r="G3" s="7"/>
      <c r="H3" s="7"/>
      <c r="I3" s="7"/>
      <c r="J3" s="7"/>
      <c r="K3" s="7"/>
      <c r="L3" s="7"/>
      <c r="M3" s="7"/>
      <c r="N3" s="7"/>
      <c r="O3" s="7"/>
      <c r="P3" s="7"/>
      <c r="Q3" s="7"/>
      <c r="R3" s="6"/>
      <c r="S3" s="6"/>
      <c r="T3" s="7"/>
      <c r="U3" s="7"/>
      <c r="V3" s="7"/>
      <c r="W3" s="7"/>
      <c r="X3" s="7"/>
      <c r="Y3" s="7"/>
      <c r="Z3" s="7"/>
      <c r="AA3" s="7"/>
      <c r="AB3" s="7"/>
      <c r="AC3" s="7"/>
      <c r="AD3" s="7"/>
      <c r="AE3" s="7"/>
      <c r="AF3" s="7"/>
      <c r="AG3" s="7"/>
      <c r="AH3" s="7"/>
      <c r="AI3" s="6"/>
      <c r="AJ3" s="6"/>
      <c r="AK3" s="7"/>
      <c r="AL3" s="7"/>
      <c r="AM3" s="7"/>
      <c r="AN3" s="7"/>
      <c r="AO3" s="7"/>
      <c r="AP3" s="7"/>
      <c r="AQ3" s="7"/>
      <c r="AR3" s="7"/>
      <c r="AS3" s="7"/>
      <c r="AT3" s="7"/>
      <c r="AU3" s="7"/>
      <c r="AV3" s="7"/>
      <c r="AW3" s="7"/>
      <c r="AX3" s="7"/>
      <c r="AY3" s="7"/>
      <c r="AZ3" s="7"/>
      <c r="BA3" s="7"/>
      <c r="BB3" s="7"/>
      <c r="BC3" s="7"/>
      <c r="BD3" s="7"/>
      <c r="BE3" s="7"/>
      <c r="BF3" s="7"/>
    </row>
    <row r="4" ht="1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row>
    <row r="6">
      <c r="A6" s="50" t="s">
        <v>113</v>
      </c>
      <c r="B6" s="51" t="s">
        <v>114</v>
      </c>
      <c r="C6" s="104">
        <v>100000.0</v>
      </c>
      <c r="D6" s="20"/>
      <c r="E6" s="53"/>
      <c r="F6" s="53"/>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20"/>
      <c r="AZ6" s="20"/>
      <c r="BA6" s="20"/>
      <c r="BB6" s="20"/>
      <c r="BC6" s="20"/>
      <c r="BD6" s="20"/>
      <c r="BE6" s="20"/>
      <c r="BF6" s="20"/>
    </row>
    <row r="7">
      <c r="A7" s="54"/>
      <c r="B7" s="51" t="s">
        <v>115</v>
      </c>
      <c r="C7" s="105">
        <v>0.001</v>
      </c>
      <c r="D7" s="20"/>
      <c r="E7" s="53"/>
      <c r="F7" s="53"/>
      <c r="G7" s="53"/>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20"/>
      <c r="AZ7" s="20"/>
      <c r="BA7" s="20"/>
      <c r="BB7" s="20"/>
      <c r="BC7" s="20"/>
      <c r="BD7" s="20"/>
      <c r="BE7" s="20"/>
      <c r="BF7" s="20"/>
    </row>
    <row r="8">
      <c r="A8" s="54"/>
      <c r="B8" s="51" t="s">
        <v>116</v>
      </c>
      <c r="C8" s="55">
        <v>0.5</v>
      </c>
      <c r="D8" s="20"/>
      <c r="E8" s="53"/>
      <c r="F8" s="53"/>
      <c r="G8" s="53"/>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8"/>
      <c r="AZ8" s="58"/>
      <c r="BA8" s="58"/>
      <c r="BB8" s="58"/>
      <c r="BC8" s="58"/>
      <c r="BD8" s="58"/>
      <c r="BE8" s="58"/>
      <c r="BF8" s="58"/>
    </row>
    <row r="9">
      <c r="A9" s="54"/>
      <c r="B9" s="51" t="s">
        <v>117</v>
      </c>
      <c r="C9" s="105">
        <v>0.001</v>
      </c>
      <c r="D9" s="20"/>
      <c r="E9" s="53"/>
      <c r="F9" s="53"/>
      <c r="G9" s="53"/>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8"/>
      <c r="AZ9" s="58"/>
      <c r="BA9" s="58"/>
      <c r="BB9" s="58"/>
      <c r="BC9" s="58"/>
      <c r="BD9" s="58"/>
      <c r="BE9" s="58"/>
      <c r="BF9" s="58"/>
    </row>
    <row r="10">
      <c r="A10" s="50" t="s">
        <v>73</v>
      </c>
      <c r="B10" s="51" t="s">
        <v>74</v>
      </c>
      <c r="C10" s="104">
        <v>5000.0</v>
      </c>
      <c r="D10" s="20"/>
      <c r="E10" s="53"/>
      <c r="F10" s="53"/>
      <c r="G10" s="53"/>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8"/>
      <c r="AZ10" s="58"/>
      <c r="BA10" s="58"/>
      <c r="BB10" s="58"/>
      <c r="BC10" s="58"/>
      <c r="BD10" s="58"/>
      <c r="BE10" s="58"/>
      <c r="BF10" s="58"/>
    </row>
    <row r="11">
      <c r="A11" s="50" t="s">
        <v>75</v>
      </c>
      <c r="B11" s="51" t="s">
        <v>76</v>
      </c>
      <c r="C11" s="55">
        <v>0.5</v>
      </c>
      <c r="D11" s="20"/>
      <c r="E11" s="56"/>
      <c r="F11" s="53"/>
      <c r="G11" s="56"/>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8"/>
      <c r="AZ11" s="58"/>
      <c r="BA11" s="58"/>
      <c r="BB11" s="58"/>
      <c r="BC11" s="58"/>
      <c r="BD11" s="58"/>
      <c r="BE11" s="58"/>
      <c r="BF11" s="58"/>
    </row>
    <row r="12">
      <c r="A12" s="50" t="s">
        <v>44</v>
      </c>
      <c r="B12" s="51" t="s">
        <v>77</v>
      </c>
      <c r="C12" s="57">
        <v>20.0</v>
      </c>
      <c r="D12" s="20"/>
      <c r="E12" s="56"/>
      <c r="F12" s="53"/>
      <c r="G12" s="56"/>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8"/>
      <c r="AZ12" s="58"/>
      <c r="BA12" s="58"/>
      <c r="BB12" s="58"/>
      <c r="BC12" s="58"/>
      <c r="BD12" s="58"/>
      <c r="BE12" s="58"/>
      <c r="BF12" s="58"/>
    </row>
    <row r="13">
      <c r="A13" s="50" t="s">
        <v>78</v>
      </c>
      <c r="B13" s="51" t="s">
        <v>79</v>
      </c>
      <c r="C13" s="55">
        <v>0.75</v>
      </c>
      <c r="D13" s="20"/>
      <c r="E13" s="54"/>
      <c r="F13" s="53"/>
      <c r="G13" s="53"/>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8"/>
      <c r="AZ13" s="58"/>
      <c r="BA13" s="58"/>
      <c r="BB13" s="58"/>
      <c r="BC13" s="58"/>
      <c r="BD13" s="58"/>
      <c r="BE13" s="58"/>
      <c r="BF13" s="58"/>
    </row>
    <row r="14">
      <c r="A14" s="59" t="s">
        <v>80</v>
      </c>
      <c r="B14" s="51" t="s">
        <v>81</v>
      </c>
      <c r="C14" s="55">
        <v>0.75</v>
      </c>
      <c r="D14" s="20"/>
      <c r="E14" s="60"/>
      <c r="F14" s="53"/>
      <c r="G14" s="61"/>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8"/>
      <c r="AZ14" s="58"/>
      <c r="BA14" s="58"/>
      <c r="BB14" s="58"/>
      <c r="BC14" s="58"/>
      <c r="BD14" s="58"/>
      <c r="BE14" s="58"/>
      <c r="BF14" s="58"/>
    </row>
    <row r="15">
      <c r="A15" s="62" t="s">
        <v>82</v>
      </c>
      <c r="B15" s="51" t="s">
        <v>83</v>
      </c>
      <c r="C15" s="63">
        <v>2.0</v>
      </c>
      <c r="D15" s="20"/>
      <c r="E15" s="60"/>
      <c r="F15" s="53"/>
      <c r="G15" s="60"/>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8"/>
      <c r="AZ15" s="58"/>
      <c r="BA15" s="58"/>
      <c r="BB15" s="58"/>
      <c r="BC15" s="58"/>
      <c r="BD15" s="58"/>
      <c r="BE15" s="58"/>
      <c r="BF15" s="58"/>
    </row>
    <row r="16">
      <c r="A16" s="54"/>
      <c r="B16" s="51" t="s">
        <v>84</v>
      </c>
      <c r="C16" s="63">
        <v>3.0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8"/>
      <c r="AZ16" s="58"/>
      <c r="BA16" s="58"/>
      <c r="BB16" s="58"/>
      <c r="BC16" s="58"/>
      <c r="BD16" s="58"/>
      <c r="BE16" s="58"/>
      <c r="BF16" s="58"/>
    </row>
    <row r="17">
      <c r="A17" s="54"/>
      <c r="B17" s="51" t="s">
        <v>85</v>
      </c>
      <c r="C17" s="63">
        <v>5.0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8"/>
      <c r="AZ17" s="64" t="s">
        <v>86</v>
      </c>
      <c r="BA17" s="58"/>
      <c r="BB17" s="58"/>
      <c r="BC17" s="58"/>
      <c r="BD17" s="58"/>
      <c r="BE17" s="58"/>
      <c r="BF17" s="58"/>
    </row>
    <row r="18">
      <c r="A18" s="54"/>
      <c r="B18" s="51" t="s">
        <v>103</v>
      </c>
      <c r="C18" s="63">
        <v>40000.0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8"/>
      <c r="AZ18" s="64">
        <v>45292.0</v>
      </c>
      <c r="BA18" s="64">
        <v>45658.0</v>
      </c>
      <c r="BB18" s="64">
        <v>46023.0</v>
      </c>
      <c r="BC18" s="64">
        <v>46388.0</v>
      </c>
      <c r="BD18" s="58"/>
      <c r="BE18" s="58"/>
      <c r="BF18" s="58"/>
    </row>
    <row r="19">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66"/>
      <c r="AZ19" s="64">
        <v>45657.0</v>
      </c>
      <c r="BA19" s="64">
        <v>46022.0</v>
      </c>
      <c r="BB19" s="64">
        <v>46387.0</v>
      </c>
      <c r="BC19" s="64">
        <v>46752.0</v>
      </c>
      <c r="BD19" s="20"/>
      <c r="BE19" s="20"/>
      <c r="BF19" s="20"/>
    </row>
    <row r="20">
      <c r="A20" s="8"/>
      <c r="B20" s="65" t="s">
        <v>87</v>
      </c>
      <c r="C20" s="64">
        <v>45292.0</v>
      </c>
      <c r="D20" s="64">
        <v>45323.0</v>
      </c>
      <c r="E20" s="64">
        <v>45352.0</v>
      </c>
      <c r="F20" s="64">
        <v>45383.0</v>
      </c>
      <c r="G20" s="64">
        <v>45413.0</v>
      </c>
      <c r="H20" s="64">
        <v>45444.0</v>
      </c>
      <c r="I20" s="64">
        <v>45474.0</v>
      </c>
      <c r="J20" s="64">
        <v>45505.0</v>
      </c>
      <c r="K20" s="64">
        <v>45536.0</v>
      </c>
      <c r="L20" s="64">
        <v>45566.0</v>
      </c>
      <c r="M20" s="64">
        <v>45597.0</v>
      </c>
      <c r="N20" s="64">
        <v>45627.0</v>
      </c>
      <c r="O20" s="64">
        <v>45658.0</v>
      </c>
      <c r="P20" s="64">
        <v>45689.0</v>
      </c>
      <c r="Q20" s="64">
        <v>45717.0</v>
      </c>
      <c r="R20" s="64">
        <v>45748.0</v>
      </c>
      <c r="S20" s="64">
        <v>45778.0</v>
      </c>
      <c r="T20" s="64">
        <v>45809.0</v>
      </c>
      <c r="U20" s="64">
        <v>45839.0</v>
      </c>
      <c r="V20" s="64">
        <v>45870.0</v>
      </c>
      <c r="W20" s="64">
        <v>45901.0</v>
      </c>
      <c r="X20" s="64">
        <v>45931.0</v>
      </c>
      <c r="Y20" s="64">
        <v>45962.0</v>
      </c>
      <c r="Z20" s="64">
        <v>45992.0</v>
      </c>
      <c r="AA20" s="64">
        <v>46023.0</v>
      </c>
      <c r="AB20" s="64">
        <v>46054.0</v>
      </c>
      <c r="AC20" s="64">
        <v>46082.0</v>
      </c>
      <c r="AD20" s="64">
        <v>46113.0</v>
      </c>
      <c r="AE20" s="64">
        <v>46143.0</v>
      </c>
      <c r="AF20" s="64">
        <v>46174.0</v>
      </c>
      <c r="AG20" s="64">
        <v>46204.0</v>
      </c>
      <c r="AH20" s="64">
        <v>46235.0</v>
      </c>
      <c r="AI20" s="64">
        <v>46266.0</v>
      </c>
      <c r="AJ20" s="64">
        <v>46296.0</v>
      </c>
      <c r="AK20" s="64">
        <v>46327.0</v>
      </c>
      <c r="AL20" s="64">
        <v>46357.0</v>
      </c>
      <c r="AM20" s="64">
        <v>46388.0</v>
      </c>
      <c r="AN20" s="64">
        <v>46419.0</v>
      </c>
      <c r="AO20" s="64">
        <v>46447.0</v>
      </c>
      <c r="AP20" s="64">
        <v>46478.0</v>
      </c>
      <c r="AQ20" s="64">
        <v>46508.0</v>
      </c>
      <c r="AR20" s="64">
        <v>46539.0</v>
      </c>
      <c r="AS20" s="64">
        <v>46569.0</v>
      </c>
      <c r="AT20" s="64">
        <v>46600.0</v>
      </c>
      <c r="AU20" s="64">
        <v>46631.0</v>
      </c>
      <c r="AV20" s="64">
        <v>46661.0</v>
      </c>
      <c r="AW20" s="64">
        <v>46692.0</v>
      </c>
      <c r="AX20" s="64">
        <v>46722.0</v>
      </c>
      <c r="AY20" s="71"/>
      <c r="AZ20" s="64" t="s">
        <v>88</v>
      </c>
      <c r="BA20" s="64" t="s">
        <v>89</v>
      </c>
      <c r="BB20" s="64" t="s">
        <v>90</v>
      </c>
      <c r="BC20" s="64" t="s">
        <v>91</v>
      </c>
      <c r="BD20" s="58"/>
      <c r="BE20" s="67" t="s">
        <v>92</v>
      </c>
      <c r="BF20" s="68" t="s">
        <v>93</v>
      </c>
    </row>
    <row r="21">
      <c r="A21" s="50" t="s">
        <v>113</v>
      </c>
      <c r="B21" s="69" t="s">
        <v>118</v>
      </c>
      <c r="C21" s="70">
        <f>$C$6</f>
        <v>100000</v>
      </c>
      <c r="D21" s="70">
        <f t="shared" ref="D21:AX21" si="1">C21*(1+$C$7)</f>
        <v>100100</v>
      </c>
      <c r="E21" s="70">
        <f t="shared" si="1"/>
        <v>100200.1</v>
      </c>
      <c r="F21" s="70">
        <f t="shared" si="1"/>
        <v>100300.3001</v>
      </c>
      <c r="G21" s="70">
        <f t="shared" si="1"/>
        <v>100400.6004</v>
      </c>
      <c r="H21" s="70">
        <f t="shared" si="1"/>
        <v>100501.001</v>
      </c>
      <c r="I21" s="70">
        <f t="shared" si="1"/>
        <v>100601.502</v>
      </c>
      <c r="J21" s="70">
        <f t="shared" si="1"/>
        <v>100702.1035</v>
      </c>
      <c r="K21" s="70">
        <f t="shared" si="1"/>
        <v>100802.8056</v>
      </c>
      <c r="L21" s="70">
        <f t="shared" si="1"/>
        <v>100903.6084</v>
      </c>
      <c r="M21" s="70">
        <f t="shared" si="1"/>
        <v>101004.512</v>
      </c>
      <c r="N21" s="70">
        <f t="shared" si="1"/>
        <v>101105.5165</v>
      </c>
      <c r="O21" s="70">
        <f t="shared" si="1"/>
        <v>101206.622</v>
      </c>
      <c r="P21" s="70">
        <f t="shared" si="1"/>
        <v>101307.8287</v>
      </c>
      <c r="Q21" s="70">
        <f t="shared" si="1"/>
        <v>101409.1365</v>
      </c>
      <c r="R21" s="70">
        <f t="shared" si="1"/>
        <v>101510.5456</v>
      </c>
      <c r="S21" s="70">
        <f t="shared" si="1"/>
        <v>101612.0562</v>
      </c>
      <c r="T21" s="70">
        <f t="shared" si="1"/>
        <v>101713.6682</v>
      </c>
      <c r="U21" s="70">
        <f t="shared" si="1"/>
        <v>101815.3819</v>
      </c>
      <c r="V21" s="70">
        <f t="shared" si="1"/>
        <v>101917.1973</v>
      </c>
      <c r="W21" s="70">
        <f t="shared" si="1"/>
        <v>102019.1145</v>
      </c>
      <c r="X21" s="70">
        <f t="shared" si="1"/>
        <v>102121.1336</v>
      </c>
      <c r="Y21" s="70">
        <f t="shared" si="1"/>
        <v>102223.2547</v>
      </c>
      <c r="Z21" s="70">
        <f t="shared" si="1"/>
        <v>102325.478</v>
      </c>
      <c r="AA21" s="70">
        <f t="shared" si="1"/>
        <v>102427.8035</v>
      </c>
      <c r="AB21" s="70">
        <f t="shared" si="1"/>
        <v>102530.2313</v>
      </c>
      <c r="AC21" s="70">
        <f t="shared" si="1"/>
        <v>102632.7615</v>
      </c>
      <c r="AD21" s="70">
        <f t="shared" si="1"/>
        <v>102735.3943</v>
      </c>
      <c r="AE21" s="70">
        <f t="shared" si="1"/>
        <v>102838.1297</v>
      </c>
      <c r="AF21" s="70">
        <f t="shared" si="1"/>
        <v>102940.9678</v>
      </c>
      <c r="AG21" s="70">
        <f t="shared" si="1"/>
        <v>103043.9088</v>
      </c>
      <c r="AH21" s="70">
        <f t="shared" si="1"/>
        <v>103146.9527</v>
      </c>
      <c r="AI21" s="70">
        <f t="shared" si="1"/>
        <v>103250.0996</v>
      </c>
      <c r="AJ21" s="70">
        <f t="shared" si="1"/>
        <v>103353.3497</v>
      </c>
      <c r="AK21" s="70">
        <f t="shared" si="1"/>
        <v>103456.7031</v>
      </c>
      <c r="AL21" s="70">
        <f t="shared" si="1"/>
        <v>103560.1598</v>
      </c>
      <c r="AM21" s="70">
        <f t="shared" si="1"/>
        <v>103663.7199</v>
      </c>
      <c r="AN21" s="70">
        <f t="shared" si="1"/>
        <v>103767.3836</v>
      </c>
      <c r="AO21" s="70">
        <f t="shared" si="1"/>
        <v>103871.151</v>
      </c>
      <c r="AP21" s="70">
        <f t="shared" si="1"/>
        <v>103975.0222</v>
      </c>
      <c r="AQ21" s="70">
        <f t="shared" si="1"/>
        <v>104078.9972</v>
      </c>
      <c r="AR21" s="70">
        <f t="shared" si="1"/>
        <v>104183.0762</v>
      </c>
      <c r="AS21" s="70">
        <f t="shared" si="1"/>
        <v>104287.2593</v>
      </c>
      <c r="AT21" s="70">
        <f t="shared" si="1"/>
        <v>104391.5465</v>
      </c>
      <c r="AU21" s="70">
        <f t="shared" si="1"/>
        <v>104495.9381</v>
      </c>
      <c r="AV21" s="70">
        <f t="shared" si="1"/>
        <v>104600.434</v>
      </c>
      <c r="AW21" s="70">
        <f t="shared" si="1"/>
        <v>104705.0345</v>
      </c>
      <c r="AX21" s="70">
        <f t="shared" si="1"/>
        <v>104809.7395</v>
      </c>
      <c r="AY21" s="71"/>
      <c r="AZ21" s="70">
        <f t="shared" ref="AZ21:BC21" si="2">IFERROR(IF($BF21="Average",AVERAGEIFS($C21:$AX21,$C$20:$AX$20,"&gt;="&amp;AZ$18,$C$20:$AX$20,"&lt;"&amp;AZ$19),IF($BF21="Sum",SUMIFS($C21:$AX21,$C$20:$AX$20,"&gt;="&amp;AZ$18,$C$20:$AX$20,"&lt;"&amp;AZ$19),"")),"ERROR")</f>
        <v>1206622.05</v>
      </c>
      <c r="BA21" s="70">
        <f t="shared" si="2"/>
        <v>1221181.417</v>
      </c>
      <c r="BB21" s="70">
        <f t="shared" si="2"/>
        <v>1235916.462</v>
      </c>
      <c r="BC21" s="70">
        <f t="shared" si="2"/>
        <v>1250829.302</v>
      </c>
      <c r="BD21" s="58"/>
      <c r="BE21" s="70">
        <f t="shared" ref="BE21:BE24" si="5">IF(BF21="Average",AVERAGE(C21:AX21), IF(BF21="Sum",SUM(C21:AX21),))</f>
        <v>4914549.23</v>
      </c>
      <c r="BF21" s="74" t="s">
        <v>94</v>
      </c>
    </row>
    <row r="22">
      <c r="A22" s="8"/>
      <c r="B22" s="76" t="s">
        <v>116</v>
      </c>
      <c r="C22" s="106">
        <f>C8</f>
        <v>0.5</v>
      </c>
      <c r="D22" s="106">
        <f t="shared" ref="D22:AX22" si="3">MIN(1,C22*(1+$C$9))</f>
        <v>0.5005</v>
      </c>
      <c r="E22" s="106">
        <f t="shared" si="3"/>
        <v>0.5010005</v>
      </c>
      <c r="F22" s="106">
        <f t="shared" si="3"/>
        <v>0.5015015005</v>
      </c>
      <c r="G22" s="106">
        <f t="shared" si="3"/>
        <v>0.502003002</v>
      </c>
      <c r="H22" s="106">
        <f t="shared" si="3"/>
        <v>0.502505005</v>
      </c>
      <c r="I22" s="106">
        <f t="shared" si="3"/>
        <v>0.50300751</v>
      </c>
      <c r="J22" s="106">
        <f t="shared" si="3"/>
        <v>0.5035105175</v>
      </c>
      <c r="K22" s="106">
        <f t="shared" si="3"/>
        <v>0.504014028</v>
      </c>
      <c r="L22" s="106">
        <f t="shared" si="3"/>
        <v>0.5045180421</v>
      </c>
      <c r="M22" s="106">
        <f t="shared" si="3"/>
        <v>0.5050225601</v>
      </c>
      <c r="N22" s="106">
        <f t="shared" si="3"/>
        <v>0.5055275827</v>
      </c>
      <c r="O22" s="106">
        <f t="shared" si="3"/>
        <v>0.5060331102</v>
      </c>
      <c r="P22" s="106">
        <f t="shared" si="3"/>
        <v>0.5065391434</v>
      </c>
      <c r="Q22" s="106">
        <f t="shared" si="3"/>
        <v>0.5070456825</v>
      </c>
      <c r="R22" s="106">
        <f t="shared" si="3"/>
        <v>0.5075527282</v>
      </c>
      <c r="S22" s="106">
        <f t="shared" si="3"/>
        <v>0.5080602809</v>
      </c>
      <c r="T22" s="106">
        <f t="shared" si="3"/>
        <v>0.5085683412</v>
      </c>
      <c r="U22" s="106">
        <f t="shared" si="3"/>
        <v>0.5090769095</v>
      </c>
      <c r="V22" s="106">
        <f t="shared" si="3"/>
        <v>0.5095859864</v>
      </c>
      <c r="W22" s="106">
        <f t="shared" si="3"/>
        <v>0.5100955724</v>
      </c>
      <c r="X22" s="106">
        <f t="shared" si="3"/>
        <v>0.510605668</v>
      </c>
      <c r="Y22" s="106">
        <f t="shared" si="3"/>
        <v>0.5111162737</v>
      </c>
      <c r="Z22" s="106">
        <f t="shared" si="3"/>
        <v>0.5116273899</v>
      </c>
      <c r="AA22" s="106">
        <f t="shared" si="3"/>
        <v>0.5121390173</v>
      </c>
      <c r="AB22" s="106">
        <f t="shared" si="3"/>
        <v>0.5126511564</v>
      </c>
      <c r="AC22" s="106">
        <f t="shared" si="3"/>
        <v>0.5131638075</v>
      </c>
      <c r="AD22" s="106">
        <f t="shared" si="3"/>
        <v>0.5136769713</v>
      </c>
      <c r="AE22" s="106">
        <f t="shared" si="3"/>
        <v>0.5141906483</v>
      </c>
      <c r="AF22" s="106">
        <f t="shared" si="3"/>
        <v>0.5147048389</v>
      </c>
      <c r="AG22" s="106">
        <f t="shared" si="3"/>
        <v>0.5152195438</v>
      </c>
      <c r="AH22" s="106">
        <f t="shared" si="3"/>
        <v>0.5157347633</v>
      </c>
      <c r="AI22" s="106">
        <f t="shared" si="3"/>
        <v>0.5162504981</v>
      </c>
      <c r="AJ22" s="106">
        <f t="shared" si="3"/>
        <v>0.5167667486</v>
      </c>
      <c r="AK22" s="106">
        <f t="shared" si="3"/>
        <v>0.5172835153</v>
      </c>
      <c r="AL22" s="106">
        <f t="shared" si="3"/>
        <v>0.5178007988</v>
      </c>
      <c r="AM22" s="106">
        <f t="shared" si="3"/>
        <v>0.5183185996</v>
      </c>
      <c r="AN22" s="106">
        <f t="shared" si="3"/>
        <v>0.5188369182</v>
      </c>
      <c r="AO22" s="106">
        <f t="shared" si="3"/>
        <v>0.5193557552</v>
      </c>
      <c r="AP22" s="106">
        <f t="shared" si="3"/>
        <v>0.5198751109</v>
      </c>
      <c r="AQ22" s="106">
        <f t="shared" si="3"/>
        <v>0.520394986</v>
      </c>
      <c r="AR22" s="106">
        <f t="shared" si="3"/>
        <v>0.520915381</v>
      </c>
      <c r="AS22" s="106">
        <f t="shared" si="3"/>
        <v>0.5214362964</v>
      </c>
      <c r="AT22" s="106">
        <f t="shared" si="3"/>
        <v>0.5219577327</v>
      </c>
      <c r="AU22" s="106">
        <f t="shared" si="3"/>
        <v>0.5224796904</v>
      </c>
      <c r="AV22" s="106">
        <f t="shared" si="3"/>
        <v>0.5230021701</v>
      </c>
      <c r="AW22" s="106">
        <f t="shared" si="3"/>
        <v>0.5235251723</v>
      </c>
      <c r="AX22" s="106">
        <f t="shared" si="3"/>
        <v>0.5240486975</v>
      </c>
      <c r="AY22" s="71"/>
      <c r="AZ22" s="106">
        <f t="shared" ref="AZ22:BC22" si="4">IFERROR(IF($BF22="Average",AVERAGEIFS($C22:$AX22,$C$20:$AX$20,"&gt;="&amp;AZ$18,$C$20:$AX$20,"&lt;"&amp;AZ$19),IF($BF22="Sum",SUMIFS($C22:$AX22,$C$20:$AX$20,"&gt;="&amp;AZ$18,$C$20:$AX$20,"&lt;"&amp;AZ$19),"")),"ERROR")</f>
        <v>0.5027591873</v>
      </c>
      <c r="BA22" s="106">
        <f t="shared" si="4"/>
        <v>0.5088255905</v>
      </c>
      <c r="BB22" s="106">
        <f t="shared" si="4"/>
        <v>0.5149651923</v>
      </c>
      <c r="BC22" s="106">
        <f t="shared" si="4"/>
        <v>0.5211788759</v>
      </c>
      <c r="BD22" s="58"/>
      <c r="BE22" s="106">
        <f t="shared" si="5"/>
        <v>0.5119322115</v>
      </c>
      <c r="BF22" s="80" t="s">
        <v>119</v>
      </c>
    </row>
    <row r="23">
      <c r="A23" s="8"/>
      <c r="B23" s="82" t="s">
        <v>120</v>
      </c>
      <c r="C23" s="107">
        <f t="shared" ref="C23:AX23" si="6">C21*C22</f>
        <v>50000</v>
      </c>
      <c r="D23" s="107">
        <f t="shared" si="6"/>
        <v>50100.05</v>
      </c>
      <c r="E23" s="107">
        <f t="shared" si="6"/>
        <v>50200.3002</v>
      </c>
      <c r="F23" s="107">
        <f t="shared" si="6"/>
        <v>50300.751</v>
      </c>
      <c r="G23" s="107">
        <f t="shared" si="6"/>
        <v>50401.4028</v>
      </c>
      <c r="H23" s="107">
        <f t="shared" si="6"/>
        <v>50502.25601</v>
      </c>
      <c r="I23" s="107">
        <f t="shared" si="6"/>
        <v>50603.31102</v>
      </c>
      <c r="J23" s="107">
        <f t="shared" si="6"/>
        <v>50704.56825</v>
      </c>
      <c r="K23" s="107">
        <f t="shared" si="6"/>
        <v>50806.02809</v>
      </c>
      <c r="L23" s="107">
        <f t="shared" si="6"/>
        <v>50907.69095</v>
      </c>
      <c r="M23" s="107">
        <f t="shared" si="6"/>
        <v>51009.55724</v>
      </c>
      <c r="N23" s="107">
        <f t="shared" si="6"/>
        <v>51111.62737</v>
      </c>
      <c r="O23" s="107">
        <f t="shared" si="6"/>
        <v>51213.90173</v>
      </c>
      <c r="P23" s="107">
        <f t="shared" si="6"/>
        <v>51316.38075</v>
      </c>
      <c r="Q23" s="107">
        <f t="shared" si="6"/>
        <v>51419.06483</v>
      </c>
      <c r="R23" s="107">
        <f t="shared" si="6"/>
        <v>51521.95438</v>
      </c>
      <c r="S23" s="107">
        <f t="shared" si="6"/>
        <v>51625.04981</v>
      </c>
      <c r="T23" s="107">
        <f t="shared" si="6"/>
        <v>51728.35153</v>
      </c>
      <c r="U23" s="107">
        <f t="shared" si="6"/>
        <v>51831.85996</v>
      </c>
      <c r="V23" s="107">
        <f t="shared" si="6"/>
        <v>51935.57552</v>
      </c>
      <c r="W23" s="107">
        <f t="shared" si="6"/>
        <v>52039.4986</v>
      </c>
      <c r="X23" s="107">
        <f t="shared" si="6"/>
        <v>52143.62964</v>
      </c>
      <c r="Y23" s="107">
        <f t="shared" si="6"/>
        <v>52247.96904</v>
      </c>
      <c r="Z23" s="107">
        <f t="shared" si="6"/>
        <v>52352.51723</v>
      </c>
      <c r="AA23" s="107">
        <f t="shared" si="6"/>
        <v>52457.27462</v>
      </c>
      <c r="AB23" s="107">
        <f t="shared" si="6"/>
        <v>52562.24162</v>
      </c>
      <c r="AC23" s="107">
        <f t="shared" si="6"/>
        <v>52667.41867</v>
      </c>
      <c r="AD23" s="107">
        <f t="shared" si="6"/>
        <v>52772.80617</v>
      </c>
      <c r="AE23" s="107">
        <f t="shared" si="6"/>
        <v>52878.40456</v>
      </c>
      <c r="AF23" s="107">
        <f t="shared" si="6"/>
        <v>52984.21424</v>
      </c>
      <c r="AG23" s="107">
        <f t="shared" si="6"/>
        <v>53090.23566</v>
      </c>
      <c r="AH23" s="107">
        <f t="shared" si="6"/>
        <v>53196.46922</v>
      </c>
      <c r="AI23" s="107">
        <f t="shared" si="6"/>
        <v>53302.91535</v>
      </c>
      <c r="AJ23" s="107">
        <f t="shared" si="6"/>
        <v>53409.57449</v>
      </c>
      <c r="AK23" s="107">
        <f t="shared" si="6"/>
        <v>53516.44705</v>
      </c>
      <c r="AL23" s="107">
        <f t="shared" si="6"/>
        <v>53623.53346</v>
      </c>
      <c r="AM23" s="107">
        <f t="shared" si="6"/>
        <v>53730.83415</v>
      </c>
      <c r="AN23" s="107">
        <f t="shared" si="6"/>
        <v>53838.34955</v>
      </c>
      <c r="AO23" s="107">
        <f t="shared" si="6"/>
        <v>53946.08008</v>
      </c>
      <c r="AP23" s="107">
        <f t="shared" si="6"/>
        <v>54054.02619</v>
      </c>
      <c r="AQ23" s="107">
        <f t="shared" si="6"/>
        <v>54162.1883</v>
      </c>
      <c r="AR23" s="107">
        <f t="shared" si="6"/>
        <v>54270.56683</v>
      </c>
      <c r="AS23" s="107">
        <f t="shared" si="6"/>
        <v>54379.16224</v>
      </c>
      <c r="AT23" s="107">
        <f t="shared" si="6"/>
        <v>54487.97494</v>
      </c>
      <c r="AU23" s="107">
        <f t="shared" si="6"/>
        <v>54597.00538</v>
      </c>
      <c r="AV23" s="107">
        <f t="shared" si="6"/>
        <v>54706.25399</v>
      </c>
      <c r="AW23" s="107">
        <f t="shared" si="6"/>
        <v>54815.7212</v>
      </c>
      <c r="AX23" s="107">
        <f t="shared" si="6"/>
        <v>54925.40746</v>
      </c>
      <c r="AY23" s="71"/>
      <c r="AZ23" s="107">
        <f t="shared" ref="AZ23:BC23" si="7">IFERROR(IF($BF23="Average",AVERAGEIFS($C23:$AX23,$C$20:$AX$20,"&gt;="&amp;AZ$18,$C$20:$AX$20,"&lt;"&amp;AZ$19),IF($BF23="Sum",SUMIFS($C23:$AX23,$C$20:$AX$20,"&gt;="&amp;AZ$18,$C$20:$AX$20,"&lt;"&amp;AZ$19),"")),"ERROR")</f>
        <v>606647.5429</v>
      </c>
      <c r="BA23" s="107">
        <f t="shared" si="7"/>
        <v>621375.753</v>
      </c>
      <c r="BB23" s="107">
        <f t="shared" si="7"/>
        <v>636461.5351</v>
      </c>
      <c r="BC23" s="107">
        <f t="shared" si="7"/>
        <v>651913.5703</v>
      </c>
      <c r="BD23" s="58"/>
      <c r="BE23" s="107">
        <f t="shared" si="5"/>
        <v>2516398.401</v>
      </c>
      <c r="BF23" s="85" t="s">
        <v>94</v>
      </c>
    </row>
    <row r="24">
      <c r="A24" s="54"/>
      <c r="B24" s="69" t="s">
        <v>121</v>
      </c>
      <c r="C24" s="70">
        <f t="shared" ref="C24:AX24" si="8">C23-C31</f>
        <v>50000</v>
      </c>
      <c r="D24" s="70">
        <f t="shared" si="8"/>
        <v>48225.05</v>
      </c>
      <c r="E24" s="70">
        <f t="shared" si="8"/>
        <v>46215.9252</v>
      </c>
      <c r="F24" s="70">
        <f t="shared" si="8"/>
        <v>43943.32913</v>
      </c>
      <c r="G24" s="70">
        <f t="shared" si="8"/>
        <v>41374.30319</v>
      </c>
      <c r="H24" s="70">
        <f t="shared" si="8"/>
        <v>38471.76895</v>
      </c>
      <c r="I24" s="70">
        <f t="shared" si="8"/>
        <v>35194.01308</v>
      </c>
      <c r="J24" s="70">
        <f t="shared" si="8"/>
        <v>31494.10806</v>
      </c>
      <c r="K24" s="70">
        <f t="shared" si="8"/>
        <v>27319.26038</v>
      </c>
      <c r="L24" s="70">
        <f t="shared" si="8"/>
        <v>23047.89253</v>
      </c>
      <c r="M24" s="70">
        <f t="shared" si="8"/>
        <v>21471.74873</v>
      </c>
      <c r="N24" s="70">
        <f t="shared" si="8"/>
        <v>20906.36521</v>
      </c>
      <c r="O24" s="70">
        <f t="shared" si="8"/>
        <v>20720.06816</v>
      </c>
      <c r="P24" s="70">
        <f t="shared" si="8"/>
        <v>20675.98001</v>
      </c>
      <c r="Q24" s="70">
        <f t="shared" si="8"/>
        <v>20685.27177</v>
      </c>
      <c r="R24" s="70">
        <f t="shared" si="8"/>
        <v>20714.63267</v>
      </c>
      <c r="S24" s="70">
        <f t="shared" si="8"/>
        <v>20751.57128</v>
      </c>
      <c r="T24" s="70">
        <f t="shared" si="8"/>
        <v>20791.40341</v>
      </c>
      <c r="U24" s="70">
        <f t="shared" si="8"/>
        <v>20832.37259</v>
      </c>
      <c r="V24" s="70">
        <f t="shared" si="8"/>
        <v>20873.82026</v>
      </c>
      <c r="W24" s="70">
        <f t="shared" si="8"/>
        <v>20915.49956</v>
      </c>
      <c r="X24" s="70">
        <f t="shared" si="8"/>
        <v>20957.31802</v>
      </c>
      <c r="Y24" s="70">
        <f t="shared" si="8"/>
        <v>20999.24107</v>
      </c>
      <c r="Z24" s="70">
        <f t="shared" si="8"/>
        <v>21041.25585</v>
      </c>
      <c r="AA24" s="70">
        <f t="shared" si="8"/>
        <v>21083.35764</v>
      </c>
      <c r="AB24" s="70">
        <f t="shared" si="8"/>
        <v>21125.54477</v>
      </c>
      <c r="AC24" s="70">
        <f t="shared" si="8"/>
        <v>21167.81674</v>
      </c>
      <c r="AD24" s="70">
        <f t="shared" si="8"/>
        <v>21210.17345</v>
      </c>
      <c r="AE24" s="70">
        <f t="shared" si="8"/>
        <v>21252.61497</v>
      </c>
      <c r="AF24" s="70">
        <f t="shared" si="8"/>
        <v>21295.14144</v>
      </c>
      <c r="AG24" s="70">
        <f t="shared" si="8"/>
        <v>21337.75301</v>
      </c>
      <c r="AH24" s="70">
        <f t="shared" si="8"/>
        <v>21380.44986</v>
      </c>
      <c r="AI24" s="70">
        <f t="shared" si="8"/>
        <v>21423.23214</v>
      </c>
      <c r="AJ24" s="70">
        <f t="shared" si="8"/>
        <v>21466.10002</v>
      </c>
      <c r="AK24" s="70">
        <f t="shared" si="8"/>
        <v>21509.05369</v>
      </c>
      <c r="AL24" s="70">
        <f t="shared" si="8"/>
        <v>21552.09331</v>
      </c>
      <c r="AM24" s="70">
        <f t="shared" si="8"/>
        <v>21595.21904</v>
      </c>
      <c r="AN24" s="70">
        <f t="shared" si="8"/>
        <v>21638.43108</v>
      </c>
      <c r="AO24" s="70">
        <f t="shared" si="8"/>
        <v>21681.72958</v>
      </c>
      <c r="AP24" s="70">
        <f t="shared" si="8"/>
        <v>21725.11472</v>
      </c>
      <c r="AQ24" s="70">
        <f t="shared" si="8"/>
        <v>21768.58667</v>
      </c>
      <c r="AR24" s="70">
        <f t="shared" si="8"/>
        <v>21812.14562</v>
      </c>
      <c r="AS24" s="70">
        <f t="shared" si="8"/>
        <v>21855.79172</v>
      </c>
      <c r="AT24" s="70">
        <f t="shared" si="8"/>
        <v>21899.52516</v>
      </c>
      <c r="AU24" s="70">
        <f t="shared" si="8"/>
        <v>21943.34611</v>
      </c>
      <c r="AV24" s="70">
        <f t="shared" si="8"/>
        <v>21987.25474</v>
      </c>
      <c r="AW24" s="70">
        <f t="shared" si="8"/>
        <v>22031.25124</v>
      </c>
      <c r="AX24" s="70">
        <f t="shared" si="8"/>
        <v>22075.33577</v>
      </c>
      <c r="AY24" s="71"/>
      <c r="AZ24" s="70">
        <f t="shared" ref="AZ24:BC24" si="9">IFERROR(IF($BF24="Average",AVERAGEIFS($C24:$AX24,$C$20:$AX$20,"&gt;="&amp;AZ$18,$C$20:$AX$20,"&lt;"&amp;AZ$19),IF($BF24="Sum",SUMIFS($C24:$AX24,$C$20:$AX$20,"&gt;="&amp;AZ$18,$C$20:$AX$20,"&lt;"&amp;AZ$19),"")),"ERROR")</f>
        <v>35638.64704</v>
      </c>
      <c r="BA24" s="70">
        <f t="shared" si="9"/>
        <v>20829.86955</v>
      </c>
      <c r="BB24" s="70">
        <f t="shared" si="9"/>
        <v>21316.94425</v>
      </c>
      <c r="BC24" s="70">
        <f t="shared" si="9"/>
        <v>21834.47762</v>
      </c>
      <c r="BD24" s="58"/>
      <c r="BE24" s="70">
        <f t="shared" si="5"/>
        <v>24904.98462</v>
      </c>
      <c r="BF24" s="74" t="s">
        <v>119</v>
      </c>
    </row>
    <row r="2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8"/>
      <c r="AZ25" s="54" t="str">
        <f t="shared" ref="AZ25:BC25" si="10">IFERROR(IF($BF25="Average",AVERAGEIFS($C25:$AX25,$C$20:$AX$20,"&gt;="&amp;AZ$18,$C$20:$AX$20,"&lt;"&amp;AZ$19),IF($BF25="Sum",SUMIFS($C25:$AX25,$C$20:$AX$20,"&gt;="&amp;AZ$18,$C$20:$AX$20,"&lt;"&amp;AZ$19),"")),"ERROR")</f>
        <v/>
      </c>
      <c r="BA25" s="54" t="str">
        <f t="shared" si="10"/>
        <v/>
      </c>
      <c r="BB25" s="54" t="str">
        <f t="shared" si="10"/>
        <v/>
      </c>
      <c r="BC25" s="54" t="str">
        <f t="shared" si="10"/>
        <v/>
      </c>
      <c r="BD25" s="58"/>
      <c r="BE25" s="58"/>
      <c r="BF25" s="58"/>
    </row>
    <row r="26">
      <c r="A26" s="50" t="s">
        <v>73</v>
      </c>
      <c r="B26" s="69" t="s">
        <v>104</v>
      </c>
      <c r="C26" s="70">
        <f t="shared" ref="C26:AX26" si="11">$C$10</f>
        <v>5000</v>
      </c>
      <c r="D26" s="70">
        <f t="shared" si="11"/>
        <v>5000</v>
      </c>
      <c r="E26" s="70">
        <f t="shared" si="11"/>
        <v>5000</v>
      </c>
      <c r="F26" s="70">
        <f t="shared" si="11"/>
        <v>5000</v>
      </c>
      <c r="G26" s="70">
        <f t="shared" si="11"/>
        <v>5000</v>
      </c>
      <c r="H26" s="70">
        <f t="shared" si="11"/>
        <v>5000</v>
      </c>
      <c r="I26" s="70">
        <f t="shared" si="11"/>
        <v>5000</v>
      </c>
      <c r="J26" s="70">
        <f t="shared" si="11"/>
        <v>5000</v>
      </c>
      <c r="K26" s="70">
        <f t="shared" si="11"/>
        <v>5000</v>
      </c>
      <c r="L26" s="70">
        <f t="shared" si="11"/>
        <v>5000</v>
      </c>
      <c r="M26" s="70">
        <f t="shared" si="11"/>
        <v>5000</v>
      </c>
      <c r="N26" s="70">
        <f t="shared" si="11"/>
        <v>5000</v>
      </c>
      <c r="O26" s="70">
        <f t="shared" si="11"/>
        <v>5000</v>
      </c>
      <c r="P26" s="70">
        <f t="shared" si="11"/>
        <v>5000</v>
      </c>
      <c r="Q26" s="70">
        <f t="shared" si="11"/>
        <v>5000</v>
      </c>
      <c r="R26" s="70">
        <f t="shared" si="11"/>
        <v>5000</v>
      </c>
      <c r="S26" s="70">
        <f t="shared" si="11"/>
        <v>5000</v>
      </c>
      <c r="T26" s="70">
        <f t="shared" si="11"/>
        <v>5000</v>
      </c>
      <c r="U26" s="70">
        <f t="shared" si="11"/>
        <v>5000</v>
      </c>
      <c r="V26" s="70">
        <f t="shared" si="11"/>
        <v>5000</v>
      </c>
      <c r="W26" s="70">
        <f t="shared" si="11"/>
        <v>5000</v>
      </c>
      <c r="X26" s="70">
        <f t="shared" si="11"/>
        <v>5000</v>
      </c>
      <c r="Y26" s="70">
        <f t="shared" si="11"/>
        <v>5000</v>
      </c>
      <c r="Z26" s="70">
        <f t="shared" si="11"/>
        <v>5000</v>
      </c>
      <c r="AA26" s="70">
        <f t="shared" si="11"/>
        <v>5000</v>
      </c>
      <c r="AB26" s="70">
        <f t="shared" si="11"/>
        <v>5000</v>
      </c>
      <c r="AC26" s="70">
        <f t="shared" si="11"/>
        <v>5000</v>
      </c>
      <c r="AD26" s="70">
        <f t="shared" si="11"/>
        <v>5000</v>
      </c>
      <c r="AE26" s="70">
        <f t="shared" si="11"/>
        <v>5000</v>
      </c>
      <c r="AF26" s="70">
        <f t="shared" si="11"/>
        <v>5000</v>
      </c>
      <c r="AG26" s="70">
        <f t="shared" si="11"/>
        <v>5000</v>
      </c>
      <c r="AH26" s="70">
        <f t="shared" si="11"/>
        <v>5000</v>
      </c>
      <c r="AI26" s="70">
        <f t="shared" si="11"/>
        <v>5000</v>
      </c>
      <c r="AJ26" s="70">
        <f t="shared" si="11"/>
        <v>5000</v>
      </c>
      <c r="AK26" s="70">
        <f t="shared" si="11"/>
        <v>5000</v>
      </c>
      <c r="AL26" s="70">
        <f t="shared" si="11"/>
        <v>5000</v>
      </c>
      <c r="AM26" s="70">
        <f t="shared" si="11"/>
        <v>5000</v>
      </c>
      <c r="AN26" s="70">
        <f t="shared" si="11"/>
        <v>5000</v>
      </c>
      <c r="AO26" s="70">
        <f t="shared" si="11"/>
        <v>5000</v>
      </c>
      <c r="AP26" s="70">
        <f t="shared" si="11"/>
        <v>5000</v>
      </c>
      <c r="AQ26" s="70">
        <f t="shared" si="11"/>
        <v>5000</v>
      </c>
      <c r="AR26" s="70">
        <f t="shared" si="11"/>
        <v>5000</v>
      </c>
      <c r="AS26" s="70">
        <f t="shared" si="11"/>
        <v>5000</v>
      </c>
      <c r="AT26" s="70">
        <f t="shared" si="11"/>
        <v>5000</v>
      </c>
      <c r="AU26" s="70">
        <f t="shared" si="11"/>
        <v>5000</v>
      </c>
      <c r="AV26" s="70">
        <f t="shared" si="11"/>
        <v>5000</v>
      </c>
      <c r="AW26" s="70">
        <f t="shared" si="11"/>
        <v>5000</v>
      </c>
      <c r="AX26" s="70">
        <f t="shared" si="11"/>
        <v>5000</v>
      </c>
      <c r="AY26" s="71"/>
      <c r="AZ26" s="70">
        <f t="shared" ref="AZ26:BC26" si="12">IFERROR(IF($BF26="Average",AVERAGEIFS($C26:$AX26,$C$20:$AX$20,"&gt;="&amp;AZ$18,$C$20:$AX$20,"&lt;"&amp;AZ$19),IF($BF26="Sum",SUMIFS($C26:$AX26,$C$20:$AX$20,"&gt;="&amp;AZ$18,$C$20:$AX$20,"&lt;"&amp;AZ$19),"")),"ERROR")</f>
        <v>60000</v>
      </c>
      <c r="BA26" s="70">
        <f t="shared" si="12"/>
        <v>60000</v>
      </c>
      <c r="BB26" s="70">
        <f t="shared" si="12"/>
        <v>60000</v>
      </c>
      <c r="BC26" s="70">
        <f t="shared" si="12"/>
        <v>60000</v>
      </c>
      <c r="BD26" s="58"/>
      <c r="BE26" s="70">
        <f t="shared" ref="BE26:BE28" si="15">IF(BF26="Average",AVERAGE(C26:AX26), IF(BF26="Sum",SUM(C26:AX26),))</f>
        <v>240000</v>
      </c>
      <c r="BF26" s="74" t="s">
        <v>94</v>
      </c>
    </row>
    <row r="27">
      <c r="A27" s="75" t="s">
        <v>80</v>
      </c>
      <c r="B27" s="76" t="s">
        <v>105</v>
      </c>
      <c r="C27" s="77">
        <v>0.0</v>
      </c>
      <c r="D27" s="78">
        <f>MIN(D24-D26,C32*$C$14)</f>
        <v>1875</v>
      </c>
      <c r="E27" s="78">
        <f t="shared" ref="E27:AX27" si="13">D32*$C$14</f>
        <v>3984.375</v>
      </c>
      <c r="F27" s="78">
        <f t="shared" si="13"/>
        <v>6357.421875</v>
      </c>
      <c r="G27" s="78">
        <f t="shared" si="13"/>
        <v>9027.099609</v>
      </c>
      <c r="H27" s="78">
        <f t="shared" si="13"/>
        <v>12030.48706</v>
      </c>
      <c r="I27" s="78">
        <f t="shared" si="13"/>
        <v>15409.29794</v>
      </c>
      <c r="J27" s="78">
        <f t="shared" si="13"/>
        <v>19210.46019</v>
      </c>
      <c r="K27" s="78">
        <f t="shared" si="13"/>
        <v>23486.76771</v>
      </c>
      <c r="L27" s="78">
        <f t="shared" si="13"/>
        <v>27859.79843</v>
      </c>
      <c r="M27" s="78">
        <f t="shared" si="13"/>
        <v>29537.80852</v>
      </c>
      <c r="N27" s="78">
        <f t="shared" si="13"/>
        <v>30205.26216</v>
      </c>
      <c r="O27" s="78">
        <f t="shared" si="13"/>
        <v>30493.83357</v>
      </c>
      <c r="P27" s="78">
        <f t="shared" si="13"/>
        <v>30640.40074</v>
      </c>
      <c r="Q27" s="78">
        <f t="shared" si="13"/>
        <v>30733.79306</v>
      </c>
      <c r="R27" s="78">
        <f t="shared" si="13"/>
        <v>30807.32171</v>
      </c>
      <c r="S27" s="78">
        <f t="shared" si="13"/>
        <v>30873.47853</v>
      </c>
      <c r="T27" s="78">
        <f t="shared" si="13"/>
        <v>30936.94813</v>
      </c>
      <c r="U27" s="78">
        <f t="shared" si="13"/>
        <v>30999.48737</v>
      </c>
      <c r="V27" s="78">
        <f t="shared" si="13"/>
        <v>31061.75525</v>
      </c>
      <c r="W27" s="78">
        <f t="shared" si="13"/>
        <v>31123.99904</v>
      </c>
      <c r="X27" s="78">
        <f t="shared" si="13"/>
        <v>31186.31162</v>
      </c>
      <c r="Y27" s="78">
        <f t="shared" si="13"/>
        <v>31248.72797</v>
      </c>
      <c r="Z27" s="78">
        <f t="shared" si="13"/>
        <v>31311.26138</v>
      </c>
      <c r="AA27" s="78">
        <f t="shared" si="13"/>
        <v>31373.91698</v>
      </c>
      <c r="AB27" s="78">
        <f t="shared" si="13"/>
        <v>31436.69685</v>
      </c>
      <c r="AC27" s="78">
        <f t="shared" si="13"/>
        <v>31499.60193</v>
      </c>
      <c r="AD27" s="78">
        <f t="shared" si="13"/>
        <v>31562.63272</v>
      </c>
      <c r="AE27" s="78">
        <f t="shared" si="13"/>
        <v>31625.78959</v>
      </c>
      <c r="AF27" s="78">
        <f t="shared" si="13"/>
        <v>31689.0728</v>
      </c>
      <c r="AG27" s="78">
        <f t="shared" si="13"/>
        <v>31752.48264</v>
      </c>
      <c r="AH27" s="78">
        <f t="shared" si="13"/>
        <v>31816.01936</v>
      </c>
      <c r="AI27" s="78">
        <f t="shared" si="13"/>
        <v>31879.68322</v>
      </c>
      <c r="AJ27" s="78">
        <f t="shared" si="13"/>
        <v>31943.47446</v>
      </c>
      <c r="AK27" s="78">
        <f t="shared" si="13"/>
        <v>32007.39336</v>
      </c>
      <c r="AL27" s="78">
        <f t="shared" si="13"/>
        <v>32071.44015</v>
      </c>
      <c r="AM27" s="78">
        <f t="shared" si="13"/>
        <v>32135.6151</v>
      </c>
      <c r="AN27" s="78">
        <f t="shared" si="13"/>
        <v>32199.91847</v>
      </c>
      <c r="AO27" s="78">
        <f t="shared" si="13"/>
        <v>32264.35051</v>
      </c>
      <c r="AP27" s="78">
        <f t="shared" si="13"/>
        <v>32328.91147</v>
      </c>
      <c r="AQ27" s="78">
        <f t="shared" si="13"/>
        <v>32393.60162</v>
      </c>
      <c r="AR27" s="78">
        <f t="shared" si="13"/>
        <v>32458.42122</v>
      </c>
      <c r="AS27" s="78">
        <f t="shared" si="13"/>
        <v>32523.37052</v>
      </c>
      <c r="AT27" s="78">
        <f t="shared" si="13"/>
        <v>32588.44978</v>
      </c>
      <c r="AU27" s="78">
        <f t="shared" si="13"/>
        <v>32653.65927</v>
      </c>
      <c r="AV27" s="78">
        <f t="shared" si="13"/>
        <v>32718.99925</v>
      </c>
      <c r="AW27" s="78">
        <f t="shared" si="13"/>
        <v>32784.46996</v>
      </c>
      <c r="AX27" s="78">
        <f t="shared" si="13"/>
        <v>32850.07169</v>
      </c>
      <c r="AY27" s="71"/>
      <c r="AZ27" s="78">
        <f t="shared" ref="AZ27:BC27" si="14">IFERROR(IF($BF27="Average",AVERAGEIFS($C27:$AX27,$C$20:$AX$20,"&gt;="&amp;AZ$18,$C$20:$AX$20,"&lt;"&amp;AZ$19),IF($BF27="Sum",SUMIFS($C27:$AX27,$C$20:$AX$20,"&gt;="&amp;AZ$18,$C$20:$AX$20,"&lt;"&amp;AZ$19),"")),"ERROR")</f>
        <v>178983.7785</v>
      </c>
      <c r="BA27" s="78">
        <f t="shared" si="14"/>
        <v>371417.3184</v>
      </c>
      <c r="BB27" s="78">
        <f t="shared" si="14"/>
        <v>380658.2041</v>
      </c>
      <c r="BC27" s="78">
        <f t="shared" si="14"/>
        <v>389899.8389</v>
      </c>
      <c r="BD27" s="58"/>
      <c r="BE27" s="78">
        <f t="shared" si="15"/>
        <v>1320959.14</v>
      </c>
      <c r="BF27" s="74" t="s">
        <v>94</v>
      </c>
    </row>
    <row r="28">
      <c r="A28" s="81"/>
      <c r="B28" s="82" t="s">
        <v>106</v>
      </c>
      <c r="C28" s="83">
        <f t="shared" ref="C28:AX28" si="16">MIN(C24, SUM(C26:C27))</f>
        <v>5000</v>
      </c>
      <c r="D28" s="83">
        <f t="shared" si="16"/>
        <v>6875</v>
      </c>
      <c r="E28" s="83">
        <f t="shared" si="16"/>
        <v>8984.375</v>
      </c>
      <c r="F28" s="83">
        <f t="shared" si="16"/>
        <v>11357.42188</v>
      </c>
      <c r="G28" s="83">
        <f t="shared" si="16"/>
        <v>14027.09961</v>
      </c>
      <c r="H28" s="83">
        <f t="shared" si="16"/>
        <v>17030.48706</v>
      </c>
      <c r="I28" s="83">
        <f t="shared" si="16"/>
        <v>20409.29794</v>
      </c>
      <c r="J28" s="83">
        <f t="shared" si="16"/>
        <v>24210.46019</v>
      </c>
      <c r="K28" s="83">
        <f t="shared" si="16"/>
        <v>27319.26038</v>
      </c>
      <c r="L28" s="83">
        <f t="shared" si="16"/>
        <v>23047.89253</v>
      </c>
      <c r="M28" s="83">
        <f t="shared" si="16"/>
        <v>21471.74873</v>
      </c>
      <c r="N28" s="83">
        <f t="shared" si="16"/>
        <v>20906.36521</v>
      </c>
      <c r="O28" s="83">
        <f t="shared" si="16"/>
        <v>20720.06816</v>
      </c>
      <c r="P28" s="83">
        <f t="shared" si="16"/>
        <v>20675.98001</v>
      </c>
      <c r="Q28" s="83">
        <f t="shared" si="16"/>
        <v>20685.27177</v>
      </c>
      <c r="R28" s="83">
        <f t="shared" si="16"/>
        <v>20714.63267</v>
      </c>
      <c r="S28" s="83">
        <f t="shared" si="16"/>
        <v>20751.57128</v>
      </c>
      <c r="T28" s="83">
        <f t="shared" si="16"/>
        <v>20791.40341</v>
      </c>
      <c r="U28" s="83">
        <f t="shared" si="16"/>
        <v>20832.37259</v>
      </c>
      <c r="V28" s="83">
        <f t="shared" si="16"/>
        <v>20873.82026</v>
      </c>
      <c r="W28" s="83">
        <f t="shared" si="16"/>
        <v>20915.49956</v>
      </c>
      <c r="X28" s="83">
        <f t="shared" si="16"/>
        <v>20957.31802</v>
      </c>
      <c r="Y28" s="83">
        <f t="shared" si="16"/>
        <v>20999.24107</v>
      </c>
      <c r="Z28" s="83">
        <f t="shared" si="16"/>
        <v>21041.25585</v>
      </c>
      <c r="AA28" s="83">
        <f t="shared" si="16"/>
        <v>21083.35764</v>
      </c>
      <c r="AB28" s="83">
        <f t="shared" si="16"/>
        <v>21125.54477</v>
      </c>
      <c r="AC28" s="83">
        <f t="shared" si="16"/>
        <v>21167.81674</v>
      </c>
      <c r="AD28" s="83">
        <f t="shared" si="16"/>
        <v>21210.17345</v>
      </c>
      <c r="AE28" s="83">
        <f t="shared" si="16"/>
        <v>21252.61497</v>
      </c>
      <c r="AF28" s="83">
        <f t="shared" si="16"/>
        <v>21295.14144</v>
      </c>
      <c r="AG28" s="83">
        <f t="shared" si="16"/>
        <v>21337.75301</v>
      </c>
      <c r="AH28" s="83">
        <f t="shared" si="16"/>
        <v>21380.44986</v>
      </c>
      <c r="AI28" s="83">
        <f t="shared" si="16"/>
        <v>21423.23214</v>
      </c>
      <c r="AJ28" s="83">
        <f t="shared" si="16"/>
        <v>21466.10002</v>
      </c>
      <c r="AK28" s="83">
        <f t="shared" si="16"/>
        <v>21509.05369</v>
      </c>
      <c r="AL28" s="83">
        <f t="shared" si="16"/>
        <v>21552.09331</v>
      </c>
      <c r="AM28" s="83">
        <f t="shared" si="16"/>
        <v>21595.21904</v>
      </c>
      <c r="AN28" s="83">
        <f t="shared" si="16"/>
        <v>21638.43108</v>
      </c>
      <c r="AO28" s="83">
        <f t="shared" si="16"/>
        <v>21681.72958</v>
      </c>
      <c r="AP28" s="83">
        <f t="shared" si="16"/>
        <v>21725.11472</v>
      </c>
      <c r="AQ28" s="83">
        <f t="shared" si="16"/>
        <v>21768.58667</v>
      </c>
      <c r="AR28" s="83">
        <f t="shared" si="16"/>
        <v>21812.14562</v>
      </c>
      <c r="AS28" s="83">
        <f t="shared" si="16"/>
        <v>21855.79172</v>
      </c>
      <c r="AT28" s="83">
        <f t="shared" si="16"/>
        <v>21899.52516</v>
      </c>
      <c r="AU28" s="83">
        <f t="shared" si="16"/>
        <v>21943.34611</v>
      </c>
      <c r="AV28" s="83">
        <f t="shared" si="16"/>
        <v>21987.25474</v>
      </c>
      <c r="AW28" s="83">
        <f t="shared" si="16"/>
        <v>22031.25124</v>
      </c>
      <c r="AX28" s="83">
        <f t="shared" si="16"/>
        <v>22075.33577</v>
      </c>
      <c r="AY28" s="58"/>
      <c r="AZ28" s="83">
        <f t="shared" ref="AZ28:BC28" si="17">IFERROR(IF($BF28="Average",AVERAGEIFS($C28:$AX28,$C$20:$AX$20,"&gt;="&amp;AZ$18,$C$20:$AX$20,"&lt;"&amp;AZ$19),IF($BF28="Sum",SUMIFS($C28:$AX28,$C$20:$AX$20,"&gt;="&amp;AZ$18,$C$20:$AX$20,"&lt;"&amp;AZ$19),"")),"ERROR")</f>
        <v>200639.4085</v>
      </c>
      <c r="BA28" s="83">
        <f t="shared" si="17"/>
        <v>249958.4347</v>
      </c>
      <c r="BB28" s="83">
        <f t="shared" si="17"/>
        <v>255803.331</v>
      </c>
      <c r="BC28" s="83">
        <f t="shared" si="17"/>
        <v>262013.7314</v>
      </c>
      <c r="BD28" s="58"/>
      <c r="BE28" s="83">
        <f t="shared" si="15"/>
        <v>968414.9057</v>
      </c>
      <c r="BF28" s="85" t="s">
        <v>94</v>
      </c>
    </row>
    <row r="29">
      <c r="A29" s="86"/>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58"/>
      <c r="AZ29" s="87" t="str">
        <f t="shared" ref="AZ29:BC29" si="18">IFERROR(IF($BF29="Average",AVERAGEIFS($C29:$AX29,$C$20:$AX$20,"&gt;="&amp;AZ$18,$C$20:$AX$20,"&lt;"&amp;AZ$19),IF($BF29="Sum",SUMIFS($C29:$AX29,$C$20:$AX$20,"&gt;="&amp;AZ$18,$C$20:$AX$20,"&lt;"&amp;AZ$19),"")),"ERROR")</f>
        <v/>
      </c>
      <c r="BA29" s="87" t="str">
        <f t="shared" si="18"/>
        <v/>
      </c>
      <c r="BB29" s="87" t="str">
        <f t="shared" si="18"/>
        <v/>
      </c>
      <c r="BC29" s="87" t="str">
        <f t="shared" si="18"/>
        <v/>
      </c>
      <c r="BD29" s="58"/>
      <c r="BE29" s="87"/>
      <c r="BF29" s="86"/>
    </row>
    <row r="30">
      <c r="A30" s="50" t="s">
        <v>75</v>
      </c>
      <c r="B30" s="69" t="s">
        <v>107</v>
      </c>
      <c r="C30" s="89">
        <f t="shared" ref="C30:AX30" si="19">C28*$C$11</f>
        <v>2500</v>
      </c>
      <c r="D30" s="89">
        <f t="shared" si="19"/>
        <v>3437.5</v>
      </c>
      <c r="E30" s="89">
        <f t="shared" si="19"/>
        <v>4492.1875</v>
      </c>
      <c r="F30" s="89">
        <f t="shared" si="19"/>
        <v>5678.710938</v>
      </c>
      <c r="G30" s="89">
        <f t="shared" si="19"/>
        <v>7013.549805</v>
      </c>
      <c r="H30" s="89">
        <f t="shared" si="19"/>
        <v>8515.24353</v>
      </c>
      <c r="I30" s="89">
        <f t="shared" si="19"/>
        <v>10204.64897</v>
      </c>
      <c r="J30" s="89">
        <f t="shared" si="19"/>
        <v>12105.23009</v>
      </c>
      <c r="K30" s="89">
        <f t="shared" si="19"/>
        <v>13659.63019</v>
      </c>
      <c r="L30" s="89">
        <f t="shared" si="19"/>
        <v>11523.94626</v>
      </c>
      <c r="M30" s="89">
        <f t="shared" si="19"/>
        <v>10735.87436</v>
      </c>
      <c r="N30" s="89">
        <f t="shared" si="19"/>
        <v>10453.1826</v>
      </c>
      <c r="O30" s="89">
        <f t="shared" si="19"/>
        <v>10360.03408</v>
      </c>
      <c r="P30" s="89">
        <f t="shared" si="19"/>
        <v>10337.99001</v>
      </c>
      <c r="Q30" s="89">
        <f t="shared" si="19"/>
        <v>10342.63588</v>
      </c>
      <c r="R30" s="89">
        <f t="shared" si="19"/>
        <v>10357.31633</v>
      </c>
      <c r="S30" s="89">
        <f t="shared" si="19"/>
        <v>10375.78564</v>
      </c>
      <c r="T30" s="89">
        <f t="shared" si="19"/>
        <v>10395.7017</v>
      </c>
      <c r="U30" s="89">
        <f t="shared" si="19"/>
        <v>10416.1863</v>
      </c>
      <c r="V30" s="89">
        <f t="shared" si="19"/>
        <v>10436.91013</v>
      </c>
      <c r="W30" s="89">
        <f t="shared" si="19"/>
        <v>10457.74978</v>
      </c>
      <c r="X30" s="89">
        <f t="shared" si="19"/>
        <v>10478.65901</v>
      </c>
      <c r="Y30" s="89">
        <f t="shared" si="19"/>
        <v>10499.62054</v>
      </c>
      <c r="Z30" s="89">
        <f t="shared" si="19"/>
        <v>10520.62792</v>
      </c>
      <c r="AA30" s="89">
        <f t="shared" si="19"/>
        <v>10541.67882</v>
      </c>
      <c r="AB30" s="89">
        <f t="shared" si="19"/>
        <v>10562.77239</v>
      </c>
      <c r="AC30" s="89">
        <f t="shared" si="19"/>
        <v>10583.90837</v>
      </c>
      <c r="AD30" s="89">
        <f t="shared" si="19"/>
        <v>10605.08672</v>
      </c>
      <c r="AE30" s="89">
        <f t="shared" si="19"/>
        <v>10626.30749</v>
      </c>
      <c r="AF30" s="89">
        <f t="shared" si="19"/>
        <v>10647.57072</v>
      </c>
      <c r="AG30" s="89">
        <f t="shared" si="19"/>
        <v>10668.87651</v>
      </c>
      <c r="AH30" s="89">
        <f t="shared" si="19"/>
        <v>10690.22493</v>
      </c>
      <c r="AI30" s="89">
        <f t="shared" si="19"/>
        <v>10711.61607</v>
      </c>
      <c r="AJ30" s="89">
        <f t="shared" si="19"/>
        <v>10733.05001</v>
      </c>
      <c r="AK30" s="89">
        <f t="shared" si="19"/>
        <v>10754.52684</v>
      </c>
      <c r="AL30" s="89">
        <f t="shared" si="19"/>
        <v>10776.04665</v>
      </c>
      <c r="AM30" s="89">
        <f t="shared" si="19"/>
        <v>10797.60952</v>
      </c>
      <c r="AN30" s="89">
        <f t="shared" si="19"/>
        <v>10819.21554</v>
      </c>
      <c r="AO30" s="89">
        <f t="shared" si="19"/>
        <v>10840.86479</v>
      </c>
      <c r="AP30" s="89">
        <f t="shared" si="19"/>
        <v>10862.55736</v>
      </c>
      <c r="AQ30" s="89">
        <f t="shared" si="19"/>
        <v>10884.29334</v>
      </c>
      <c r="AR30" s="89">
        <f t="shared" si="19"/>
        <v>10906.07281</v>
      </c>
      <c r="AS30" s="89">
        <f t="shared" si="19"/>
        <v>10927.89586</v>
      </c>
      <c r="AT30" s="89">
        <f t="shared" si="19"/>
        <v>10949.76258</v>
      </c>
      <c r="AU30" s="89">
        <f t="shared" si="19"/>
        <v>10971.67305</v>
      </c>
      <c r="AV30" s="89">
        <f t="shared" si="19"/>
        <v>10993.62737</v>
      </c>
      <c r="AW30" s="89">
        <f t="shared" si="19"/>
        <v>11015.62562</v>
      </c>
      <c r="AX30" s="89">
        <f t="shared" si="19"/>
        <v>11037.66789</v>
      </c>
      <c r="AY30" s="58"/>
      <c r="AZ30" s="89">
        <f t="shared" ref="AZ30:BC30" si="20">IFERROR(IF($BF30="Average",AVERAGEIFS($C30:$AX30,$C$20:$AX$20,"&gt;="&amp;AZ$18,$C$20:$AX$20,"&lt;"&amp;AZ$19),IF($BF30="Sum",SUMIFS($C30:$AX30,$C$20:$AX$20,"&gt;="&amp;AZ$18,$C$20:$AX$20,"&lt;"&amp;AZ$19),"")),"ERROR")</f>
        <v>100319.7043</v>
      </c>
      <c r="BA30" s="89">
        <f t="shared" si="20"/>
        <v>124979.2173</v>
      </c>
      <c r="BB30" s="89">
        <f t="shared" si="20"/>
        <v>127901.6655</v>
      </c>
      <c r="BC30" s="89">
        <f t="shared" si="20"/>
        <v>131006.8657</v>
      </c>
      <c r="BD30" s="58"/>
      <c r="BE30" s="89">
        <f t="shared" ref="BE30:BE33" si="23">IF(BF30="Average",AVERAGE(C30:AX30), IF(BF30="Sum",SUM(C30:AX30),))</f>
        <v>484207.4528</v>
      </c>
      <c r="BF30" s="74" t="s">
        <v>94</v>
      </c>
    </row>
    <row r="31">
      <c r="A31" s="75" t="s">
        <v>78</v>
      </c>
      <c r="B31" s="76" t="s">
        <v>108</v>
      </c>
      <c r="C31" s="77">
        <v>0.0</v>
      </c>
      <c r="D31" s="77">
        <f t="shared" ref="D31:AX31" si="21">C32*$C$13</f>
        <v>1875</v>
      </c>
      <c r="E31" s="77">
        <f t="shared" si="21"/>
        <v>3984.375</v>
      </c>
      <c r="F31" s="77">
        <f t="shared" si="21"/>
        <v>6357.421875</v>
      </c>
      <c r="G31" s="77">
        <f t="shared" si="21"/>
        <v>9027.099609</v>
      </c>
      <c r="H31" s="77">
        <f t="shared" si="21"/>
        <v>12030.48706</v>
      </c>
      <c r="I31" s="77">
        <f t="shared" si="21"/>
        <v>15409.29794</v>
      </c>
      <c r="J31" s="77">
        <f t="shared" si="21"/>
        <v>19210.46019</v>
      </c>
      <c r="K31" s="77">
        <f t="shared" si="21"/>
        <v>23486.76771</v>
      </c>
      <c r="L31" s="77">
        <f t="shared" si="21"/>
        <v>27859.79843</v>
      </c>
      <c r="M31" s="77">
        <f t="shared" si="21"/>
        <v>29537.80852</v>
      </c>
      <c r="N31" s="77">
        <f t="shared" si="21"/>
        <v>30205.26216</v>
      </c>
      <c r="O31" s="77">
        <f t="shared" si="21"/>
        <v>30493.83357</v>
      </c>
      <c r="P31" s="77">
        <f t="shared" si="21"/>
        <v>30640.40074</v>
      </c>
      <c r="Q31" s="77">
        <f t="shared" si="21"/>
        <v>30733.79306</v>
      </c>
      <c r="R31" s="77">
        <f t="shared" si="21"/>
        <v>30807.32171</v>
      </c>
      <c r="S31" s="77">
        <f t="shared" si="21"/>
        <v>30873.47853</v>
      </c>
      <c r="T31" s="77">
        <f t="shared" si="21"/>
        <v>30936.94813</v>
      </c>
      <c r="U31" s="77">
        <f t="shared" si="21"/>
        <v>30999.48737</v>
      </c>
      <c r="V31" s="77">
        <f t="shared" si="21"/>
        <v>31061.75525</v>
      </c>
      <c r="W31" s="77">
        <f t="shared" si="21"/>
        <v>31123.99904</v>
      </c>
      <c r="X31" s="77">
        <f t="shared" si="21"/>
        <v>31186.31162</v>
      </c>
      <c r="Y31" s="77">
        <f t="shared" si="21"/>
        <v>31248.72797</v>
      </c>
      <c r="Z31" s="77">
        <f t="shared" si="21"/>
        <v>31311.26138</v>
      </c>
      <c r="AA31" s="77">
        <f t="shared" si="21"/>
        <v>31373.91698</v>
      </c>
      <c r="AB31" s="77">
        <f t="shared" si="21"/>
        <v>31436.69685</v>
      </c>
      <c r="AC31" s="77">
        <f t="shared" si="21"/>
        <v>31499.60193</v>
      </c>
      <c r="AD31" s="77">
        <f t="shared" si="21"/>
        <v>31562.63272</v>
      </c>
      <c r="AE31" s="77">
        <f t="shared" si="21"/>
        <v>31625.78959</v>
      </c>
      <c r="AF31" s="77">
        <f t="shared" si="21"/>
        <v>31689.0728</v>
      </c>
      <c r="AG31" s="77">
        <f t="shared" si="21"/>
        <v>31752.48264</v>
      </c>
      <c r="AH31" s="77">
        <f t="shared" si="21"/>
        <v>31816.01936</v>
      </c>
      <c r="AI31" s="77">
        <f t="shared" si="21"/>
        <v>31879.68322</v>
      </c>
      <c r="AJ31" s="77">
        <f t="shared" si="21"/>
        <v>31943.47446</v>
      </c>
      <c r="AK31" s="77">
        <f t="shared" si="21"/>
        <v>32007.39336</v>
      </c>
      <c r="AL31" s="77">
        <f t="shared" si="21"/>
        <v>32071.44015</v>
      </c>
      <c r="AM31" s="77">
        <f t="shared" si="21"/>
        <v>32135.6151</v>
      </c>
      <c r="AN31" s="77">
        <f t="shared" si="21"/>
        <v>32199.91847</v>
      </c>
      <c r="AO31" s="77">
        <f t="shared" si="21"/>
        <v>32264.35051</v>
      </c>
      <c r="AP31" s="77">
        <f t="shared" si="21"/>
        <v>32328.91147</v>
      </c>
      <c r="AQ31" s="77">
        <f t="shared" si="21"/>
        <v>32393.60162</v>
      </c>
      <c r="AR31" s="77">
        <f t="shared" si="21"/>
        <v>32458.42122</v>
      </c>
      <c r="AS31" s="77">
        <f t="shared" si="21"/>
        <v>32523.37052</v>
      </c>
      <c r="AT31" s="77">
        <f t="shared" si="21"/>
        <v>32588.44978</v>
      </c>
      <c r="AU31" s="77">
        <f t="shared" si="21"/>
        <v>32653.65927</v>
      </c>
      <c r="AV31" s="77">
        <f t="shared" si="21"/>
        <v>32718.99925</v>
      </c>
      <c r="AW31" s="77">
        <f t="shared" si="21"/>
        <v>32784.46996</v>
      </c>
      <c r="AX31" s="77">
        <f t="shared" si="21"/>
        <v>32850.07169</v>
      </c>
      <c r="AY31" s="58"/>
      <c r="AZ31" s="77">
        <f t="shared" ref="AZ31:BC31" si="22">IFERROR(IF($BF31="Average",AVERAGEIFS($C31:$AX31,$C$20:$AX$20,"&gt;="&amp;AZ$18,$C$20:$AX$20,"&lt;"&amp;AZ$19),IF($BF31="Sum",SUMIFS($C31:$AX31,$C$20:$AX$20,"&gt;="&amp;AZ$18,$C$20:$AX$20,"&lt;"&amp;AZ$19),"")),"ERROR")</f>
        <v>178983.7785</v>
      </c>
      <c r="BA31" s="77">
        <f t="shared" si="22"/>
        <v>371417.3184</v>
      </c>
      <c r="BB31" s="77">
        <f t="shared" si="22"/>
        <v>380658.2041</v>
      </c>
      <c r="BC31" s="77">
        <f t="shared" si="22"/>
        <v>389899.8389</v>
      </c>
      <c r="BD31" s="54"/>
      <c r="BE31" s="77">
        <f t="shared" si="23"/>
        <v>1320959.14</v>
      </c>
      <c r="BF31" s="80" t="s">
        <v>94</v>
      </c>
    </row>
    <row r="32">
      <c r="A32" s="81"/>
      <c r="B32" s="82" t="s">
        <v>109</v>
      </c>
      <c r="C32" s="83">
        <f t="shared" ref="C32:AX32" si="24">SUM(C30:C31)</f>
        <v>2500</v>
      </c>
      <c r="D32" s="83">
        <f t="shared" si="24"/>
        <v>5312.5</v>
      </c>
      <c r="E32" s="83">
        <f t="shared" si="24"/>
        <v>8476.5625</v>
      </c>
      <c r="F32" s="83">
        <f t="shared" si="24"/>
        <v>12036.13281</v>
      </c>
      <c r="G32" s="83">
        <f t="shared" si="24"/>
        <v>16040.64941</v>
      </c>
      <c r="H32" s="83">
        <f t="shared" si="24"/>
        <v>20545.73059</v>
      </c>
      <c r="I32" s="83">
        <f t="shared" si="24"/>
        <v>25613.94691</v>
      </c>
      <c r="J32" s="83">
        <f t="shared" si="24"/>
        <v>31315.69028</v>
      </c>
      <c r="K32" s="83">
        <f t="shared" si="24"/>
        <v>37146.3979</v>
      </c>
      <c r="L32" s="83">
        <f t="shared" si="24"/>
        <v>39383.74469</v>
      </c>
      <c r="M32" s="83">
        <f t="shared" si="24"/>
        <v>40273.68288</v>
      </c>
      <c r="N32" s="83">
        <f t="shared" si="24"/>
        <v>40658.44476</v>
      </c>
      <c r="O32" s="83">
        <f t="shared" si="24"/>
        <v>40853.86765</v>
      </c>
      <c r="P32" s="83">
        <f t="shared" si="24"/>
        <v>40978.39075</v>
      </c>
      <c r="Q32" s="83">
        <f t="shared" si="24"/>
        <v>41076.42894</v>
      </c>
      <c r="R32" s="83">
        <f t="shared" si="24"/>
        <v>41164.63804</v>
      </c>
      <c r="S32" s="83">
        <f t="shared" si="24"/>
        <v>41249.26417</v>
      </c>
      <c r="T32" s="83">
        <f t="shared" si="24"/>
        <v>41332.64983</v>
      </c>
      <c r="U32" s="83">
        <f t="shared" si="24"/>
        <v>41415.67367</v>
      </c>
      <c r="V32" s="83">
        <f t="shared" si="24"/>
        <v>41498.66538</v>
      </c>
      <c r="W32" s="83">
        <f t="shared" si="24"/>
        <v>41581.74882</v>
      </c>
      <c r="X32" s="83">
        <f t="shared" si="24"/>
        <v>41664.97063</v>
      </c>
      <c r="Y32" s="83">
        <f t="shared" si="24"/>
        <v>41748.34851</v>
      </c>
      <c r="Z32" s="83">
        <f t="shared" si="24"/>
        <v>41831.8893</v>
      </c>
      <c r="AA32" s="83">
        <f t="shared" si="24"/>
        <v>41915.5958</v>
      </c>
      <c r="AB32" s="83">
        <f t="shared" si="24"/>
        <v>41999.46923</v>
      </c>
      <c r="AC32" s="83">
        <f t="shared" si="24"/>
        <v>42083.5103</v>
      </c>
      <c r="AD32" s="83">
        <f t="shared" si="24"/>
        <v>42167.71945</v>
      </c>
      <c r="AE32" s="83">
        <f t="shared" si="24"/>
        <v>42252.09707</v>
      </c>
      <c r="AF32" s="83">
        <f t="shared" si="24"/>
        <v>42336.64352</v>
      </c>
      <c r="AG32" s="83">
        <f t="shared" si="24"/>
        <v>42421.35915</v>
      </c>
      <c r="AH32" s="83">
        <f t="shared" si="24"/>
        <v>42506.24429</v>
      </c>
      <c r="AI32" s="83">
        <f t="shared" si="24"/>
        <v>42591.29929</v>
      </c>
      <c r="AJ32" s="83">
        <f t="shared" si="24"/>
        <v>42676.52448</v>
      </c>
      <c r="AK32" s="83">
        <f t="shared" si="24"/>
        <v>42761.9202</v>
      </c>
      <c r="AL32" s="83">
        <f t="shared" si="24"/>
        <v>42847.4868</v>
      </c>
      <c r="AM32" s="83">
        <f t="shared" si="24"/>
        <v>42933.22462</v>
      </c>
      <c r="AN32" s="83">
        <f t="shared" si="24"/>
        <v>43019.13401</v>
      </c>
      <c r="AO32" s="83">
        <f t="shared" si="24"/>
        <v>43105.21529</v>
      </c>
      <c r="AP32" s="83">
        <f t="shared" si="24"/>
        <v>43191.46883</v>
      </c>
      <c r="AQ32" s="83">
        <f t="shared" si="24"/>
        <v>43277.89496</v>
      </c>
      <c r="AR32" s="83">
        <f t="shared" si="24"/>
        <v>43364.49403</v>
      </c>
      <c r="AS32" s="83">
        <f t="shared" si="24"/>
        <v>43451.26638</v>
      </c>
      <c r="AT32" s="83">
        <f t="shared" si="24"/>
        <v>43538.21236</v>
      </c>
      <c r="AU32" s="83">
        <f t="shared" si="24"/>
        <v>43625.33233</v>
      </c>
      <c r="AV32" s="83">
        <f t="shared" si="24"/>
        <v>43712.62662</v>
      </c>
      <c r="AW32" s="83">
        <f t="shared" si="24"/>
        <v>43800.09558</v>
      </c>
      <c r="AX32" s="83">
        <f t="shared" si="24"/>
        <v>43887.73957</v>
      </c>
      <c r="AY32" s="58"/>
      <c r="AZ32" s="83">
        <f t="shared" ref="AZ32:BC32" si="25">IFERROR(IF($BF32="Average",AVERAGEIFS($C32:$AX32,$C$20:$AX$20,"&gt;="&amp;AZ$18,$C$20:$AX$20,"&lt;"&amp;AZ$19),IF($BF32="Sum",SUMIFS($C32:$AX32,$C$20:$AX$20,"&gt;="&amp;AZ$18,$C$20:$AX$20,"&lt;"&amp;AZ$19),"")),"ERROR")</f>
        <v>279303.4827</v>
      </c>
      <c r="BA32" s="83">
        <f t="shared" si="25"/>
        <v>496396.5357</v>
      </c>
      <c r="BB32" s="83">
        <f t="shared" si="25"/>
        <v>508559.8696</v>
      </c>
      <c r="BC32" s="83">
        <f t="shared" si="25"/>
        <v>520906.7046</v>
      </c>
      <c r="BD32" s="58"/>
      <c r="BE32" s="83">
        <f t="shared" si="23"/>
        <v>1805166.593</v>
      </c>
      <c r="BF32" s="85" t="s">
        <v>94</v>
      </c>
    </row>
    <row r="33">
      <c r="A33" s="86"/>
      <c r="B33" s="69" t="s">
        <v>122</v>
      </c>
      <c r="C33" s="108">
        <f t="shared" ref="C33:AX33" si="26">C32/C23</f>
        <v>0.05</v>
      </c>
      <c r="D33" s="108">
        <f t="shared" si="26"/>
        <v>0.1060378183</v>
      </c>
      <c r="E33" s="108">
        <f t="shared" si="26"/>
        <v>0.1688548169</v>
      </c>
      <c r="F33" s="108">
        <f t="shared" si="26"/>
        <v>0.239283362</v>
      </c>
      <c r="G33" s="108">
        <f t="shared" si="26"/>
        <v>0.3182579953</v>
      </c>
      <c r="H33" s="108">
        <f t="shared" si="26"/>
        <v>0.4068279759</v>
      </c>
      <c r="I33" s="108">
        <f t="shared" si="26"/>
        <v>0.506171363</v>
      </c>
      <c r="J33" s="108">
        <f t="shared" si="26"/>
        <v>0.617610826</v>
      </c>
      <c r="K33" s="108">
        <f t="shared" si="26"/>
        <v>0.7311415455</v>
      </c>
      <c r="L33" s="108">
        <f t="shared" si="26"/>
        <v>0.7736305448</v>
      </c>
      <c r="M33" s="108">
        <f t="shared" si="26"/>
        <v>0.7895321006</v>
      </c>
      <c r="N33" s="108">
        <f t="shared" si="26"/>
        <v>0.7954832757</v>
      </c>
      <c r="O33" s="108">
        <f t="shared" si="26"/>
        <v>0.7977105097</v>
      </c>
      <c r="P33" s="108">
        <f t="shared" si="26"/>
        <v>0.7985440545</v>
      </c>
      <c r="Q33" s="108">
        <f t="shared" si="26"/>
        <v>0.7988560095</v>
      </c>
      <c r="R33" s="108">
        <f t="shared" si="26"/>
        <v>0.7989727591</v>
      </c>
      <c r="S33" s="108">
        <f t="shared" si="26"/>
        <v>0.7990164527</v>
      </c>
      <c r="T33" s="108">
        <f t="shared" si="26"/>
        <v>0.7990328051</v>
      </c>
      <c r="U33" s="108">
        <f t="shared" si="26"/>
        <v>0.799038925</v>
      </c>
      <c r="V33" s="108">
        <f t="shared" si="26"/>
        <v>0.7990412154</v>
      </c>
      <c r="W33" s="108">
        <f t="shared" si="26"/>
        <v>0.7990420726</v>
      </c>
      <c r="X33" s="108">
        <f t="shared" si="26"/>
        <v>0.7990423934</v>
      </c>
      <c r="Y33" s="108">
        <f t="shared" si="26"/>
        <v>0.7990425135</v>
      </c>
      <c r="Z33" s="108">
        <f t="shared" si="26"/>
        <v>0.7990425584</v>
      </c>
      <c r="AA33" s="108">
        <f t="shared" si="26"/>
        <v>0.7990425752</v>
      </c>
      <c r="AB33" s="108">
        <f t="shared" si="26"/>
        <v>0.7990425815</v>
      </c>
      <c r="AC33" s="108">
        <f t="shared" si="26"/>
        <v>0.7990425839</v>
      </c>
      <c r="AD33" s="108">
        <f t="shared" si="26"/>
        <v>0.7990425847</v>
      </c>
      <c r="AE33" s="108">
        <f t="shared" si="26"/>
        <v>0.7990425851</v>
      </c>
      <c r="AF33" s="108">
        <f t="shared" si="26"/>
        <v>0.7990425852</v>
      </c>
      <c r="AG33" s="108">
        <f t="shared" si="26"/>
        <v>0.7990425852</v>
      </c>
      <c r="AH33" s="108">
        <f t="shared" si="26"/>
        <v>0.7990425852</v>
      </c>
      <c r="AI33" s="108">
        <f t="shared" si="26"/>
        <v>0.7990425853</v>
      </c>
      <c r="AJ33" s="108">
        <f t="shared" si="26"/>
        <v>0.7990425853</v>
      </c>
      <c r="AK33" s="108">
        <f t="shared" si="26"/>
        <v>0.7990425853</v>
      </c>
      <c r="AL33" s="108">
        <f t="shared" si="26"/>
        <v>0.7990425853</v>
      </c>
      <c r="AM33" s="108">
        <f t="shared" si="26"/>
        <v>0.7990425853</v>
      </c>
      <c r="AN33" s="108">
        <f t="shared" si="26"/>
        <v>0.7990425853</v>
      </c>
      <c r="AO33" s="108">
        <f t="shared" si="26"/>
        <v>0.7990425853</v>
      </c>
      <c r="AP33" s="108">
        <f t="shared" si="26"/>
        <v>0.7990425853</v>
      </c>
      <c r="AQ33" s="108">
        <f t="shared" si="26"/>
        <v>0.7990425853</v>
      </c>
      <c r="AR33" s="108">
        <f t="shared" si="26"/>
        <v>0.7990425853</v>
      </c>
      <c r="AS33" s="108">
        <f t="shared" si="26"/>
        <v>0.7990425853</v>
      </c>
      <c r="AT33" s="108">
        <f t="shared" si="26"/>
        <v>0.7990425853</v>
      </c>
      <c r="AU33" s="108">
        <f t="shared" si="26"/>
        <v>0.7990425853</v>
      </c>
      <c r="AV33" s="108">
        <f t="shared" si="26"/>
        <v>0.7990425853</v>
      </c>
      <c r="AW33" s="108">
        <f t="shared" si="26"/>
        <v>0.7990425853</v>
      </c>
      <c r="AX33" s="108">
        <f t="shared" si="26"/>
        <v>0.7990425853</v>
      </c>
      <c r="AY33" s="58"/>
      <c r="AZ33" s="108">
        <f t="shared" ref="AZ33:BC33" si="27">IFERROR(IF($BF33="Average",AVERAGEIFS($C33:$AX33,$C$20:$AX$20,"&gt;="&amp;AZ$18,$C$20:$AX$20,"&lt;"&amp;AZ$19),IF($BF33="Sum",SUMIFS($C33:$AX33,$C$20:$AX$20,"&gt;="&amp;AZ$18,$C$20:$AX$20,"&lt;"&amp;AZ$19),"")),"ERROR")</f>
        <v>0.458569302</v>
      </c>
      <c r="BA33" s="108">
        <f t="shared" si="27"/>
        <v>0.7988651891</v>
      </c>
      <c r="BB33" s="108">
        <f t="shared" si="27"/>
        <v>0.7990425839</v>
      </c>
      <c r="BC33" s="108">
        <f t="shared" si="27"/>
        <v>0.7990425853</v>
      </c>
      <c r="BD33" s="109"/>
      <c r="BE33" s="108">
        <f t="shared" si="23"/>
        <v>0.7138799151</v>
      </c>
      <c r="BF33" s="74" t="s">
        <v>119</v>
      </c>
    </row>
    <row r="34">
      <c r="A34" s="86"/>
      <c r="B34" s="86"/>
      <c r="C34" s="86"/>
      <c r="D34" s="91"/>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58"/>
      <c r="AZ34" s="86" t="str">
        <f t="shared" ref="AZ34:BC34" si="28">IFERROR(IF($BF34="Average",AVERAGEIFS($C34:$AX34,$C$20:$AX$20,"&gt;="&amp;AZ$18,$C$20:$AX$20,"&lt;"&amp;AZ$19),IF($BF34="Sum",SUMIFS($C34:$AX34,$C$20:$AX$20,"&gt;="&amp;AZ$18,$C$20:$AX$20,"&lt;"&amp;AZ$19),"")),"ERROR")</f>
        <v/>
      </c>
      <c r="BA34" s="86" t="str">
        <f t="shared" si="28"/>
        <v/>
      </c>
      <c r="BB34" s="86" t="str">
        <f t="shared" si="28"/>
        <v/>
      </c>
      <c r="BC34" s="86" t="str">
        <f t="shared" si="28"/>
        <v/>
      </c>
      <c r="BD34" s="58"/>
      <c r="BE34" s="58"/>
      <c r="BF34" s="58"/>
    </row>
    <row r="35">
      <c r="A35" s="50" t="s">
        <v>44</v>
      </c>
      <c r="B35" s="100" t="s">
        <v>110</v>
      </c>
      <c r="C35" s="101">
        <f t="shared" ref="C35:AX35" si="29">C32*$C$12</f>
        <v>50000</v>
      </c>
      <c r="D35" s="101">
        <f t="shared" si="29"/>
        <v>106250</v>
      </c>
      <c r="E35" s="101">
        <f t="shared" si="29"/>
        <v>169531.25</v>
      </c>
      <c r="F35" s="101">
        <f t="shared" si="29"/>
        <v>240722.6563</v>
      </c>
      <c r="G35" s="101">
        <f t="shared" si="29"/>
        <v>320812.9883</v>
      </c>
      <c r="H35" s="101">
        <f t="shared" si="29"/>
        <v>410914.6118</v>
      </c>
      <c r="I35" s="101">
        <f t="shared" si="29"/>
        <v>512278.9383</v>
      </c>
      <c r="J35" s="101">
        <f t="shared" si="29"/>
        <v>626313.8056</v>
      </c>
      <c r="K35" s="101">
        <f t="shared" si="29"/>
        <v>742927.958</v>
      </c>
      <c r="L35" s="101">
        <f t="shared" si="29"/>
        <v>787674.8938</v>
      </c>
      <c r="M35" s="101">
        <f t="shared" si="29"/>
        <v>805473.6576</v>
      </c>
      <c r="N35" s="101">
        <f t="shared" si="29"/>
        <v>813168.8953</v>
      </c>
      <c r="O35" s="101">
        <f t="shared" si="29"/>
        <v>817077.3531</v>
      </c>
      <c r="P35" s="101">
        <f t="shared" si="29"/>
        <v>819567.8149</v>
      </c>
      <c r="Q35" s="101">
        <f t="shared" si="29"/>
        <v>821528.5789</v>
      </c>
      <c r="R35" s="101">
        <f t="shared" si="29"/>
        <v>823292.7609</v>
      </c>
      <c r="S35" s="101">
        <f t="shared" si="29"/>
        <v>824985.2834</v>
      </c>
      <c r="T35" s="101">
        <f t="shared" si="29"/>
        <v>826652.9966</v>
      </c>
      <c r="U35" s="101">
        <f t="shared" si="29"/>
        <v>828313.4734</v>
      </c>
      <c r="V35" s="101">
        <f t="shared" si="29"/>
        <v>829973.3077</v>
      </c>
      <c r="W35" s="101">
        <f t="shared" si="29"/>
        <v>831634.9764</v>
      </c>
      <c r="X35" s="101">
        <f t="shared" si="29"/>
        <v>833299.4125</v>
      </c>
      <c r="Y35" s="101">
        <f t="shared" si="29"/>
        <v>834966.9701</v>
      </c>
      <c r="Z35" s="101">
        <f t="shared" si="29"/>
        <v>836637.7861</v>
      </c>
      <c r="AA35" s="101">
        <f t="shared" si="29"/>
        <v>838311.9159</v>
      </c>
      <c r="AB35" s="101">
        <f t="shared" si="29"/>
        <v>839989.3847</v>
      </c>
      <c r="AC35" s="101">
        <f t="shared" si="29"/>
        <v>841670.2059</v>
      </c>
      <c r="AD35" s="101">
        <f t="shared" si="29"/>
        <v>843354.3889</v>
      </c>
      <c r="AE35" s="101">
        <f t="shared" si="29"/>
        <v>845041.9414</v>
      </c>
      <c r="AF35" s="101">
        <f t="shared" si="29"/>
        <v>846732.8705</v>
      </c>
      <c r="AG35" s="101">
        <f t="shared" si="29"/>
        <v>848427.183</v>
      </c>
      <c r="AH35" s="101">
        <f t="shared" si="29"/>
        <v>850124.8858</v>
      </c>
      <c r="AI35" s="101">
        <f t="shared" si="29"/>
        <v>851825.9857</v>
      </c>
      <c r="AJ35" s="101">
        <f t="shared" si="29"/>
        <v>853530.4895</v>
      </c>
      <c r="AK35" s="101">
        <f t="shared" si="29"/>
        <v>855238.404</v>
      </c>
      <c r="AL35" s="101">
        <f t="shared" si="29"/>
        <v>856949.7361</v>
      </c>
      <c r="AM35" s="101">
        <f t="shared" si="29"/>
        <v>858664.4925</v>
      </c>
      <c r="AN35" s="101">
        <f t="shared" si="29"/>
        <v>860382.6801</v>
      </c>
      <c r="AO35" s="101">
        <f t="shared" si="29"/>
        <v>862104.3059</v>
      </c>
      <c r="AP35" s="101">
        <f t="shared" si="29"/>
        <v>863829.3766</v>
      </c>
      <c r="AQ35" s="101">
        <f t="shared" si="29"/>
        <v>865557.8992</v>
      </c>
      <c r="AR35" s="101">
        <f t="shared" si="29"/>
        <v>867289.8805</v>
      </c>
      <c r="AS35" s="101">
        <f t="shared" si="29"/>
        <v>869025.3276</v>
      </c>
      <c r="AT35" s="101">
        <f t="shared" si="29"/>
        <v>870764.2473</v>
      </c>
      <c r="AU35" s="101">
        <f t="shared" si="29"/>
        <v>872506.6465</v>
      </c>
      <c r="AV35" s="101">
        <f t="shared" si="29"/>
        <v>874252.5323</v>
      </c>
      <c r="AW35" s="101">
        <f t="shared" si="29"/>
        <v>876001.9117</v>
      </c>
      <c r="AX35" s="101">
        <f t="shared" si="29"/>
        <v>877754.7915</v>
      </c>
      <c r="AY35" s="58"/>
      <c r="AZ35" s="110">
        <f t="shared" ref="AZ35:BC35" si="30">IFERROR(IF($BF35="Average",AVERAGEIFS($C35:$AX35,$C$20:$AX$20,"&gt;="&amp;AZ$18,$C$20:$AX$20,"&lt;"&amp;AZ$19),IF($BF35="Sum",SUMIFS($C35:$AX35,$C$20:$AX$20,"&gt;="&amp;AZ$18,$C$20:$AX$20,"&lt;"&amp;AZ$19),"")),"ERROR")</f>
        <v>5586069.655</v>
      </c>
      <c r="BA35" s="110">
        <f t="shared" si="30"/>
        <v>9927930.714</v>
      </c>
      <c r="BB35" s="110">
        <f t="shared" si="30"/>
        <v>10171197.39</v>
      </c>
      <c r="BC35" s="110">
        <f t="shared" si="30"/>
        <v>10418134.09</v>
      </c>
      <c r="BD35" s="111"/>
      <c r="BE35" s="110">
        <f>IF(BF35="Average",AVERAGE(C35:AX35), IF(BF35="Sum",SUM(C35:AX35),))</f>
        <v>36103331.85</v>
      </c>
      <c r="BF35" s="74" t="s">
        <v>94</v>
      </c>
    </row>
    <row r="36">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8"/>
      <c r="AZ36" s="112" t="str">
        <f t="shared" ref="AZ36:BC36" si="31">IFERROR(IF($BF36="Average",AVERAGEIFS($C36:$AX36,$C$20:$AX$20,"&gt;="&amp;AZ$18,$C$20:$AX$20,"&lt;"&amp;AZ$19),IF($BF36="Sum",SUMIFS($C36:$AX36,$C$20:$AX$20,"&gt;="&amp;AZ$18,$C$20:$AX$20,"&lt;"&amp;AZ$19),"")),"ERROR")</f>
        <v/>
      </c>
      <c r="BA36" s="112" t="str">
        <f t="shared" si="31"/>
        <v/>
      </c>
      <c r="BB36" s="112" t="str">
        <f t="shared" si="31"/>
        <v/>
      </c>
      <c r="BC36" s="112" t="str">
        <f t="shared" si="31"/>
        <v/>
      </c>
      <c r="BD36" s="111"/>
      <c r="BE36" s="111"/>
      <c r="BF36" s="58"/>
    </row>
    <row r="37">
      <c r="A37" s="50" t="s">
        <v>82</v>
      </c>
      <c r="B37" s="69" t="s">
        <v>83</v>
      </c>
      <c r="C37" s="93">
        <f t="shared" ref="C37:AX37" si="32">C26*$C$15</f>
        <v>10000</v>
      </c>
      <c r="D37" s="93">
        <f t="shared" si="32"/>
        <v>10000</v>
      </c>
      <c r="E37" s="93">
        <f t="shared" si="32"/>
        <v>10000</v>
      </c>
      <c r="F37" s="93">
        <f t="shared" si="32"/>
        <v>10000</v>
      </c>
      <c r="G37" s="93">
        <f t="shared" si="32"/>
        <v>10000</v>
      </c>
      <c r="H37" s="93">
        <f t="shared" si="32"/>
        <v>10000</v>
      </c>
      <c r="I37" s="93">
        <f t="shared" si="32"/>
        <v>10000</v>
      </c>
      <c r="J37" s="93">
        <f t="shared" si="32"/>
        <v>10000</v>
      </c>
      <c r="K37" s="93">
        <f t="shared" si="32"/>
        <v>10000</v>
      </c>
      <c r="L37" s="93">
        <f t="shared" si="32"/>
        <v>10000</v>
      </c>
      <c r="M37" s="93">
        <f t="shared" si="32"/>
        <v>10000</v>
      </c>
      <c r="N37" s="93">
        <f t="shared" si="32"/>
        <v>10000</v>
      </c>
      <c r="O37" s="93">
        <f t="shared" si="32"/>
        <v>10000</v>
      </c>
      <c r="P37" s="93">
        <f t="shared" si="32"/>
        <v>10000</v>
      </c>
      <c r="Q37" s="93">
        <f t="shared" si="32"/>
        <v>10000</v>
      </c>
      <c r="R37" s="93">
        <f t="shared" si="32"/>
        <v>10000</v>
      </c>
      <c r="S37" s="93">
        <f t="shared" si="32"/>
        <v>10000</v>
      </c>
      <c r="T37" s="93">
        <f t="shared" si="32"/>
        <v>10000</v>
      </c>
      <c r="U37" s="93">
        <f t="shared" si="32"/>
        <v>10000</v>
      </c>
      <c r="V37" s="93">
        <f t="shared" si="32"/>
        <v>10000</v>
      </c>
      <c r="W37" s="93">
        <f t="shared" si="32"/>
        <v>10000</v>
      </c>
      <c r="X37" s="93">
        <f t="shared" si="32"/>
        <v>10000</v>
      </c>
      <c r="Y37" s="93">
        <f t="shared" si="32"/>
        <v>10000</v>
      </c>
      <c r="Z37" s="93">
        <f t="shared" si="32"/>
        <v>10000</v>
      </c>
      <c r="AA37" s="93">
        <f t="shared" si="32"/>
        <v>10000</v>
      </c>
      <c r="AB37" s="93">
        <f t="shared" si="32"/>
        <v>10000</v>
      </c>
      <c r="AC37" s="93">
        <f t="shared" si="32"/>
        <v>10000</v>
      </c>
      <c r="AD37" s="93">
        <f t="shared" si="32"/>
        <v>10000</v>
      </c>
      <c r="AE37" s="93">
        <f t="shared" si="32"/>
        <v>10000</v>
      </c>
      <c r="AF37" s="93">
        <f t="shared" si="32"/>
        <v>10000</v>
      </c>
      <c r="AG37" s="93">
        <f t="shared" si="32"/>
        <v>10000</v>
      </c>
      <c r="AH37" s="93">
        <f t="shared" si="32"/>
        <v>10000</v>
      </c>
      <c r="AI37" s="93">
        <f t="shared" si="32"/>
        <v>10000</v>
      </c>
      <c r="AJ37" s="93">
        <f t="shared" si="32"/>
        <v>10000</v>
      </c>
      <c r="AK37" s="93">
        <f t="shared" si="32"/>
        <v>10000</v>
      </c>
      <c r="AL37" s="93">
        <f t="shared" si="32"/>
        <v>10000</v>
      </c>
      <c r="AM37" s="93">
        <f t="shared" si="32"/>
        <v>10000</v>
      </c>
      <c r="AN37" s="93">
        <f t="shared" si="32"/>
        <v>10000</v>
      </c>
      <c r="AO37" s="93">
        <f t="shared" si="32"/>
        <v>10000</v>
      </c>
      <c r="AP37" s="93">
        <f t="shared" si="32"/>
        <v>10000</v>
      </c>
      <c r="AQ37" s="93">
        <f t="shared" si="32"/>
        <v>10000</v>
      </c>
      <c r="AR37" s="93">
        <f t="shared" si="32"/>
        <v>10000</v>
      </c>
      <c r="AS37" s="93">
        <f t="shared" si="32"/>
        <v>10000</v>
      </c>
      <c r="AT37" s="93">
        <f t="shared" si="32"/>
        <v>10000</v>
      </c>
      <c r="AU37" s="93">
        <f t="shared" si="32"/>
        <v>10000</v>
      </c>
      <c r="AV37" s="93">
        <f t="shared" si="32"/>
        <v>10000</v>
      </c>
      <c r="AW37" s="93">
        <f t="shared" si="32"/>
        <v>10000</v>
      </c>
      <c r="AX37" s="93">
        <f t="shared" si="32"/>
        <v>10000</v>
      </c>
      <c r="AY37" s="58"/>
      <c r="AZ37" s="93">
        <f t="shared" ref="AZ37:BC37" si="33">IFERROR(IF($BF37="Average",AVERAGEIFS($C37:$AX37,$C$20:$AX$20,"&gt;="&amp;AZ$18,$C$20:$AX$20,"&lt;"&amp;AZ$19),IF($BF37="Sum",SUMIFS($C37:$AX37,$C$20:$AX$20,"&gt;="&amp;AZ$18,$C$20:$AX$20,"&lt;"&amp;AZ$19),"")),"ERROR")</f>
        <v>120000</v>
      </c>
      <c r="BA37" s="93">
        <f t="shared" si="33"/>
        <v>120000</v>
      </c>
      <c r="BB37" s="93">
        <f t="shared" si="33"/>
        <v>120000</v>
      </c>
      <c r="BC37" s="93">
        <f t="shared" si="33"/>
        <v>120000</v>
      </c>
      <c r="BD37" s="113"/>
      <c r="BE37" s="93">
        <f t="shared" ref="BE37:BE41" si="36">IF(BF37="Average",AVERAGE(C37:AX37), IF(BF37="Sum",SUM(C37:AX37),))</f>
        <v>480000</v>
      </c>
      <c r="BF37" s="85" t="s">
        <v>94</v>
      </c>
    </row>
    <row r="38">
      <c r="A38" s="8"/>
      <c r="B38" s="69" t="s">
        <v>84</v>
      </c>
      <c r="C38" s="93">
        <f t="shared" ref="C38:AX38" si="34">C30*$C$16</f>
        <v>7500</v>
      </c>
      <c r="D38" s="93">
        <f t="shared" si="34"/>
        <v>10312.5</v>
      </c>
      <c r="E38" s="93">
        <f t="shared" si="34"/>
        <v>13476.5625</v>
      </c>
      <c r="F38" s="93">
        <f t="shared" si="34"/>
        <v>17036.13281</v>
      </c>
      <c r="G38" s="93">
        <f t="shared" si="34"/>
        <v>21040.64941</v>
      </c>
      <c r="H38" s="93">
        <f t="shared" si="34"/>
        <v>25545.73059</v>
      </c>
      <c r="I38" s="93">
        <f t="shared" si="34"/>
        <v>30613.94691</v>
      </c>
      <c r="J38" s="93">
        <f t="shared" si="34"/>
        <v>36315.69028</v>
      </c>
      <c r="K38" s="93">
        <f t="shared" si="34"/>
        <v>40978.89057</v>
      </c>
      <c r="L38" s="93">
        <f t="shared" si="34"/>
        <v>34571.83879</v>
      </c>
      <c r="M38" s="93">
        <f t="shared" si="34"/>
        <v>32207.62309</v>
      </c>
      <c r="N38" s="93">
        <f t="shared" si="34"/>
        <v>31359.54781</v>
      </c>
      <c r="O38" s="93">
        <f t="shared" si="34"/>
        <v>31080.10224</v>
      </c>
      <c r="P38" s="93">
        <f t="shared" si="34"/>
        <v>31013.97002</v>
      </c>
      <c r="Q38" s="93">
        <f t="shared" si="34"/>
        <v>31027.90765</v>
      </c>
      <c r="R38" s="93">
        <f t="shared" si="34"/>
        <v>31071.949</v>
      </c>
      <c r="S38" s="93">
        <f t="shared" si="34"/>
        <v>31127.35691</v>
      </c>
      <c r="T38" s="93">
        <f t="shared" si="34"/>
        <v>31187.10511</v>
      </c>
      <c r="U38" s="93">
        <f t="shared" si="34"/>
        <v>31248.55889</v>
      </c>
      <c r="V38" s="93">
        <f t="shared" si="34"/>
        <v>31310.7304</v>
      </c>
      <c r="W38" s="93">
        <f t="shared" si="34"/>
        <v>31373.24935</v>
      </c>
      <c r="X38" s="93">
        <f t="shared" si="34"/>
        <v>31435.97704</v>
      </c>
      <c r="Y38" s="93">
        <f t="shared" si="34"/>
        <v>31498.86161</v>
      </c>
      <c r="Z38" s="93">
        <f t="shared" si="34"/>
        <v>31561.88377</v>
      </c>
      <c r="AA38" s="93">
        <f t="shared" si="34"/>
        <v>31625.03646</v>
      </c>
      <c r="AB38" s="93">
        <f t="shared" si="34"/>
        <v>31688.31716</v>
      </c>
      <c r="AC38" s="93">
        <f t="shared" si="34"/>
        <v>31751.72511</v>
      </c>
      <c r="AD38" s="93">
        <f t="shared" si="34"/>
        <v>31815.26017</v>
      </c>
      <c r="AE38" s="93">
        <f t="shared" si="34"/>
        <v>31878.92246</v>
      </c>
      <c r="AF38" s="93">
        <f t="shared" si="34"/>
        <v>31942.71216</v>
      </c>
      <c r="AG38" s="93">
        <f t="shared" si="34"/>
        <v>32006.62952</v>
      </c>
      <c r="AH38" s="93">
        <f t="shared" si="34"/>
        <v>32070.67478</v>
      </c>
      <c r="AI38" s="93">
        <f t="shared" si="34"/>
        <v>32134.8482</v>
      </c>
      <c r="AJ38" s="93">
        <f t="shared" si="34"/>
        <v>32199.15003</v>
      </c>
      <c r="AK38" s="93">
        <f t="shared" si="34"/>
        <v>32263.58053</v>
      </c>
      <c r="AL38" s="93">
        <f t="shared" si="34"/>
        <v>32328.13996</v>
      </c>
      <c r="AM38" s="93">
        <f t="shared" si="34"/>
        <v>32392.82857</v>
      </c>
      <c r="AN38" s="93">
        <f t="shared" si="34"/>
        <v>32457.64662</v>
      </c>
      <c r="AO38" s="93">
        <f t="shared" si="34"/>
        <v>32522.59437</v>
      </c>
      <c r="AP38" s="93">
        <f t="shared" si="34"/>
        <v>32587.67208</v>
      </c>
      <c r="AQ38" s="93">
        <f t="shared" si="34"/>
        <v>32652.88001</v>
      </c>
      <c r="AR38" s="93">
        <f t="shared" si="34"/>
        <v>32718.21842</v>
      </c>
      <c r="AS38" s="93">
        <f t="shared" si="34"/>
        <v>32783.68758</v>
      </c>
      <c r="AT38" s="93">
        <f t="shared" si="34"/>
        <v>32849.28774</v>
      </c>
      <c r="AU38" s="93">
        <f t="shared" si="34"/>
        <v>32915.01916</v>
      </c>
      <c r="AV38" s="93">
        <f t="shared" si="34"/>
        <v>32980.88212</v>
      </c>
      <c r="AW38" s="93">
        <f t="shared" si="34"/>
        <v>33046.87686</v>
      </c>
      <c r="AX38" s="93">
        <f t="shared" si="34"/>
        <v>33113.00366</v>
      </c>
      <c r="AY38" s="58"/>
      <c r="AZ38" s="93">
        <f t="shared" ref="AZ38:BC38" si="35">IFERROR(IF($BF38="Average",AVERAGEIFS($C38:$AX38,$C$20:$AX$20,"&gt;="&amp;AZ$18,$C$20:$AX$20,"&lt;"&amp;AZ$19),IF($BF38="Sum",SUMIFS($C38:$AX38,$C$20:$AX$20,"&gt;="&amp;AZ$18,$C$20:$AX$20,"&lt;"&amp;AZ$19),"")),"ERROR")</f>
        <v>300959.1128</v>
      </c>
      <c r="BA38" s="93">
        <f t="shared" si="35"/>
        <v>374937.652</v>
      </c>
      <c r="BB38" s="93">
        <f t="shared" si="35"/>
        <v>383704.9966</v>
      </c>
      <c r="BC38" s="93">
        <f t="shared" si="35"/>
        <v>393020.5972</v>
      </c>
      <c r="BD38" s="111"/>
      <c r="BE38" s="93">
        <f t="shared" si="36"/>
        <v>1452622.358</v>
      </c>
      <c r="BF38" s="74" t="s">
        <v>94</v>
      </c>
    </row>
    <row r="39">
      <c r="A39" s="8"/>
      <c r="B39" s="69" t="s">
        <v>85</v>
      </c>
      <c r="C39" s="93">
        <f t="shared" ref="C39:AX39" si="37">C32*$C$17</f>
        <v>12500</v>
      </c>
      <c r="D39" s="93">
        <f t="shared" si="37"/>
        <v>26562.5</v>
      </c>
      <c r="E39" s="93">
        <f t="shared" si="37"/>
        <v>42382.8125</v>
      </c>
      <c r="F39" s="93">
        <f t="shared" si="37"/>
        <v>60180.66406</v>
      </c>
      <c r="G39" s="93">
        <f t="shared" si="37"/>
        <v>80203.24707</v>
      </c>
      <c r="H39" s="93">
        <f t="shared" si="37"/>
        <v>102728.653</v>
      </c>
      <c r="I39" s="93">
        <f t="shared" si="37"/>
        <v>128069.7346</v>
      </c>
      <c r="J39" s="93">
        <f t="shared" si="37"/>
        <v>156578.4514</v>
      </c>
      <c r="K39" s="93">
        <f t="shared" si="37"/>
        <v>185731.9895</v>
      </c>
      <c r="L39" s="93">
        <f t="shared" si="37"/>
        <v>196918.7234</v>
      </c>
      <c r="M39" s="93">
        <f t="shared" si="37"/>
        <v>201368.4144</v>
      </c>
      <c r="N39" s="93">
        <f t="shared" si="37"/>
        <v>203292.2238</v>
      </c>
      <c r="O39" s="93">
        <f t="shared" si="37"/>
        <v>204269.3383</v>
      </c>
      <c r="P39" s="93">
        <f t="shared" si="37"/>
        <v>204891.9537</v>
      </c>
      <c r="Q39" s="93">
        <f t="shared" si="37"/>
        <v>205382.1447</v>
      </c>
      <c r="R39" s="93">
        <f t="shared" si="37"/>
        <v>205823.1902</v>
      </c>
      <c r="S39" s="93">
        <f t="shared" si="37"/>
        <v>206246.3209</v>
      </c>
      <c r="T39" s="93">
        <f t="shared" si="37"/>
        <v>206663.2492</v>
      </c>
      <c r="U39" s="93">
        <f t="shared" si="37"/>
        <v>207078.3683</v>
      </c>
      <c r="V39" s="93">
        <f t="shared" si="37"/>
        <v>207493.3269</v>
      </c>
      <c r="W39" s="93">
        <f t="shared" si="37"/>
        <v>207908.7441</v>
      </c>
      <c r="X39" s="93">
        <f t="shared" si="37"/>
        <v>208324.8531</v>
      </c>
      <c r="Y39" s="93">
        <f t="shared" si="37"/>
        <v>208741.7425</v>
      </c>
      <c r="Z39" s="93">
        <f t="shared" si="37"/>
        <v>209159.4465</v>
      </c>
      <c r="AA39" s="93">
        <f t="shared" si="37"/>
        <v>209577.979</v>
      </c>
      <c r="AB39" s="93">
        <f t="shared" si="37"/>
        <v>209997.3462</v>
      </c>
      <c r="AC39" s="93">
        <f t="shared" si="37"/>
        <v>210417.5515</v>
      </c>
      <c r="AD39" s="93">
        <f t="shared" si="37"/>
        <v>210838.5972</v>
      </c>
      <c r="AE39" s="93">
        <f t="shared" si="37"/>
        <v>211260.4854</v>
      </c>
      <c r="AF39" s="93">
        <f t="shared" si="37"/>
        <v>211683.2176</v>
      </c>
      <c r="AG39" s="93">
        <f t="shared" si="37"/>
        <v>212106.7958</v>
      </c>
      <c r="AH39" s="93">
        <f t="shared" si="37"/>
        <v>212531.2215</v>
      </c>
      <c r="AI39" s="93">
        <f t="shared" si="37"/>
        <v>212956.4964</v>
      </c>
      <c r="AJ39" s="93">
        <f t="shared" si="37"/>
        <v>213382.6224</v>
      </c>
      <c r="AK39" s="93">
        <f t="shared" si="37"/>
        <v>213809.601</v>
      </c>
      <c r="AL39" s="93">
        <f t="shared" si="37"/>
        <v>214237.434</v>
      </c>
      <c r="AM39" s="93">
        <f t="shared" si="37"/>
        <v>214666.1231</v>
      </c>
      <c r="AN39" s="93">
        <f t="shared" si="37"/>
        <v>215095.67</v>
      </c>
      <c r="AO39" s="93">
        <f t="shared" si="37"/>
        <v>215526.0765</v>
      </c>
      <c r="AP39" s="93">
        <f t="shared" si="37"/>
        <v>215957.3442</v>
      </c>
      <c r="AQ39" s="93">
        <f t="shared" si="37"/>
        <v>216389.4748</v>
      </c>
      <c r="AR39" s="93">
        <f t="shared" si="37"/>
        <v>216822.4701</v>
      </c>
      <c r="AS39" s="93">
        <f t="shared" si="37"/>
        <v>217256.3319</v>
      </c>
      <c r="AT39" s="93">
        <f t="shared" si="37"/>
        <v>217691.0618</v>
      </c>
      <c r="AU39" s="93">
        <f t="shared" si="37"/>
        <v>218126.6616</v>
      </c>
      <c r="AV39" s="93">
        <f t="shared" si="37"/>
        <v>218563.1331</v>
      </c>
      <c r="AW39" s="93">
        <f t="shared" si="37"/>
        <v>219000.4779</v>
      </c>
      <c r="AX39" s="93">
        <f t="shared" si="37"/>
        <v>219438.6979</v>
      </c>
      <c r="AY39" s="54"/>
      <c r="AZ39" s="93">
        <f t="shared" ref="AZ39:BC39" si="38">IFERROR(IF($BF39="Average",AVERAGEIFS($C39:$AX39,$C$20:$AX$20,"&gt;="&amp;AZ$18,$C$20:$AX$20,"&lt;"&amp;AZ$19),IF($BF39="Sum",SUMIFS($C39:$AX39,$C$20:$AX$20,"&gt;="&amp;AZ$18,$C$20:$AX$20,"&lt;"&amp;AZ$19),"")),"ERROR")</f>
        <v>1396517.414</v>
      </c>
      <c r="BA39" s="93">
        <f t="shared" si="38"/>
        <v>2481982.678</v>
      </c>
      <c r="BB39" s="93">
        <f t="shared" si="38"/>
        <v>2542799.348</v>
      </c>
      <c r="BC39" s="93">
        <f t="shared" si="38"/>
        <v>2604533.523</v>
      </c>
      <c r="BD39" s="113"/>
      <c r="BE39" s="93">
        <f t="shared" si="36"/>
        <v>9025832.963</v>
      </c>
      <c r="BF39" s="85" t="s">
        <v>94</v>
      </c>
    </row>
    <row r="40">
      <c r="A40" s="86"/>
      <c r="B40" s="102" t="s">
        <v>103</v>
      </c>
      <c r="C40" s="103">
        <f t="shared" ref="C40:AX40" si="39">$C$18</f>
        <v>40000</v>
      </c>
      <c r="D40" s="103">
        <f t="shared" si="39"/>
        <v>40000</v>
      </c>
      <c r="E40" s="103">
        <f t="shared" si="39"/>
        <v>40000</v>
      </c>
      <c r="F40" s="103">
        <f t="shared" si="39"/>
        <v>40000</v>
      </c>
      <c r="G40" s="103">
        <f t="shared" si="39"/>
        <v>40000</v>
      </c>
      <c r="H40" s="103">
        <f t="shared" si="39"/>
        <v>40000</v>
      </c>
      <c r="I40" s="103">
        <f t="shared" si="39"/>
        <v>40000</v>
      </c>
      <c r="J40" s="103">
        <f t="shared" si="39"/>
        <v>40000</v>
      </c>
      <c r="K40" s="103">
        <f t="shared" si="39"/>
        <v>40000</v>
      </c>
      <c r="L40" s="103">
        <f t="shared" si="39"/>
        <v>40000</v>
      </c>
      <c r="M40" s="103">
        <f t="shared" si="39"/>
        <v>40000</v>
      </c>
      <c r="N40" s="103">
        <f t="shared" si="39"/>
        <v>40000</v>
      </c>
      <c r="O40" s="103">
        <f t="shared" si="39"/>
        <v>40000</v>
      </c>
      <c r="P40" s="103">
        <f t="shared" si="39"/>
        <v>40000</v>
      </c>
      <c r="Q40" s="103">
        <f t="shared" si="39"/>
        <v>40000</v>
      </c>
      <c r="R40" s="103">
        <f t="shared" si="39"/>
        <v>40000</v>
      </c>
      <c r="S40" s="103">
        <f t="shared" si="39"/>
        <v>40000</v>
      </c>
      <c r="T40" s="103">
        <f t="shared" si="39"/>
        <v>40000</v>
      </c>
      <c r="U40" s="103">
        <f t="shared" si="39"/>
        <v>40000</v>
      </c>
      <c r="V40" s="103">
        <f t="shared" si="39"/>
        <v>40000</v>
      </c>
      <c r="W40" s="103">
        <f t="shared" si="39"/>
        <v>40000</v>
      </c>
      <c r="X40" s="103">
        <f t="shared" si="39"/>
        <v>40000</v>
      </c>
      <c r="Y40" s="103">
        <f t="shared" si="39"/>
        <v>40000</v>
      </c>
      <c r="Z40" s="103">
        <f t="shared" si="39"/>
        <v>40000</v>
      </c>
      <c r="AA40" s="103">
        <f t="shared" si="39"/>
        <v>40000</v>
      </c>
      <c r="AB40" s="103">
        <f t="shared" si="39"/>
        <v>40000</v>
      </c>
      <c r="AC40" s="103">
        <f t="shared" si="39"/>
        <v>40000</v>
      </c>
      <c r="AD40" s="103">
        <f t="shared" si="39"/>
        <v>40000</v>
      </c>
      <c r="AE40" s="103">
        <f t="shared" si="39"/>
        <v>40000</v>
      </c>
      <c r="AF40" s="103">
        <f t="shared" si="39"/>
        <v>40000</v>
      </c>
      <c r="AG40" s="103">
        <f t="shared" si="39"/>
        <v>40000</v>
      </c>
      <c r="AH40" s="103">
        <f t="shared" si="39"/>
        <v>40000</v>
      </c>
      <c r="AI40" s="103">
        <f t="shared" si="39"/>
        <v>40000</v>
      </c>
      <c r="AJ40" s="103">
        <f t="shared" si="39"/>
        <v>40000</v>
      </c>
      <c r="AK40" s="103">
        <f t="shared" si="39"/>
        <v>40000</v>
      </c>
      <c r="AL40" s="103">
        <f t="shared" si="39"/>
        <v>40000</v>
      </c>
      <c r="AM40" s="103">
        <f t="shared" si="39"/>
        <v>40000</v>
      </c>
      <c r="AN40" s="103">
        <f t="shared" si="39"/>
        <v>40000</v>
      </c>
      <c r="AO40" s="103">
        <f t="shared" si="39"/>
        <v>40000</v>
      </c>
      <c r="AP40" s="103">
        <f t="shared" si="39"/>
        <v>40000</v>
      </c>
      <c r="AQ40" s="103">
        <f t="shared" si="39"/>
        <v>40000</v>
      </c>
      <c r="AR40" s="103">
        <f t="shared" si="39"/>
        <v>40000</v>
      </c>
      <c r="AS40" s="103">
        <f t="shared" si="39"/>
        <v>40000</v>
      </c>
      <c r="AT40" s="103">
        <f t="shared" si="39"/>
        <v>40000</v>
      </c>
      <c r="AU40" s="103">
        <f t="shared" si="39"/>
        <v>40000</v>
      </c>
      <c r="AV40" s="103">
        <f t="shared" si="39"/>
        <v>40000</v>
      </c>
      <c r="AW40" s="103">
        <f t="shared" si="39"/>
        <v>40000</v>
      </c>
      <c r="AX40" s="103">
        <f t="shared" si="39"/>
        <v>40000</v>
      </c>
      <c r="AY40" s="114"/>
      <c r="AZ40" s="103">
        <f t="shared" ref="AZ40:BC40" si="40">IFERROR(IF($BF40="Average",AVERAGEIFS($C40:$AX40,$C$20:$AX$20,"&gt;="&amp;AZ$18,$C$20:$AX$20,"&lt;"&amp;AZ$19),IF($BF40="Sum",SUMIFS($C40:$AX40,$C$20:$AX$20,"&gt;="&amp;AZ$18,$C$20:$AX$20,"&lt;"&amp;AZ$19),"")),"ERROR")</f>
        <v>480000</v>
      </c>
      <c r="BA40" s="103">
        <f t="shared" si="40"/>
        <v>480000</v>
      </c>
      <c r="BB40" s="103">
        <f t="shared" si="40"/>
        <v>480000</v>
      </c>
      <c r="BC40" s="103">
        <f t="shared" si="40"/>
        <v>480000</v>
      </c>
      <c r="BD40" s="114"/>
      <c r="BE40" s="103">
        <f t="shared" si="36"/>
        <v>1920000</v>
      </c>
      <c r="BF40" s="80" t="s">
        <v>94</v>
      </c>
    </row>
    <row r="41">
      <c r="A41" s="86"/>
      <c r="B41" s="82" t="s">
        <v>100</v>
      </c>
      <c r="C41" s="95">
        <f t="shared" ref="C41:AX41" si="41">SUM(C37:C40)</f>
        <v>70000</v>
      </c>
      <c r="D41" s="95">
        <f t="shared" si="41"/>
        <v>86875</v>
      </c>
      <c r="E41" s="95">
        <f t="shared" si="41"/>
        <v>105859.375</v>
      </c>
      <c r="F41" s="95">
        <f t="shared" si="41"/>
        <v>127216.7969</v>
      </c>
      <c r="G41" s="95">
        <f t="shared" si="41"/>
        <v>151243.8965</v>
      </c>
      <c r="H41" s="95">
        <f t="shared" si="41"/>
        <v>178274.3835</v>
      </c>
      <c r="I41" s="95">
        <f t="shared" si="41"/>
        <v>208683.6815</v>
      </c>
      <c r="J41" s="95">
        <f t="shared" si="41"/>
        <v>242894.1417</v>
      </c>
      <c r="K41" s="95">
        <f t="shared" si="41"/>
        <v>276710.8801</v>
      </c>
      <c r="L41" s="95">
        <f t="shared" si="41"/>
        <v>281490.5622</v>
      </c>
      <c r="M41" s="95">
        <f t="shared" si="41"/>
        <v>283576.0375</v>
      </c>
      <c r="N41" s="95">
        <f t="shared" si="41"/>
        <v>284651.7716</v>
      </c>
      <c r="O41" s="95">
        <f t="shared" si="41"/>
        <v>285349.4405</v>
      </c>
      <c r="P41" s="95">
        <f t="shared" si="41"/>
        <v>285905.9237</v>
      </c>
      <c r="Q41" s="95">
        <f t="shared" si="41"/>
        <v>286410.0524</v>
      </c>
      <c r="R41" s="95">
        <f t="shared" si="41"/>
        <v>286895.1392</v>
      </c>
      <c r="S41" s="95">
        <f t="shared" si="41"/>
        <v>287373.6778</v>
      </c>
      <c r="T41" s="95">
        <f t="shared" si="41"/>
        <v>287850.3543</v>
      </c>
      <c r="U41" s="95">
        <f t="shared" si="41"/>
        <v>288326.9272</v>
      </c>
      <c r="V41" s="95">
        <f t="shared" si="41"/>
        <v>288804.0573</v>
      </c>
      <c r="W41" s="95">
        <f t="shared" si="41"/>
        <v>289281.9934</v>
      </c>
      <c r="X41" s="95">
        <f t="shared" si="41"/>
        <v>289760.8302</v>
      </c>
      <c r="Y41" s="95">
        <f t="shared" si="41"/>
        <v>290240.6041</v>
      </c>
      <c r="Z41" s="95">
        <f t="shared" si="41"/>
        <v>290721.3303</v>
      </c>
      <c r="AA41" s="95">
        <f t="shared" si="41"/>
        <v>291203.0154</v>
      </c>
      <c r="AB41" s="95">
        <f t="shared" si="41"/>
        <v>291685.6633</v>
      </c>
      <c r="AC41" s="95">
        <f t="shared" si="41"/>
        <v>292169.2766</v>
      </c>
      <c r="AD41" s="95">
        <f t="shared" si="41"/>
        <v>292653.8574</v>
      </c>
      <c r="AE41" s="95">
        <f t="shared" si="41"/>
        <v>293139.4078</v>
      </c>
      <c r="AF41" s="95">
        <f t="shared" si="41"/>
        <v>293625.9298</v>
      </c>
      <c r="AG41" s="95">
        <f t="shared" si="41"/>
        <v>294113.4253</v>
      </c>
      <c r="AH41" s="95">
        <f t="shared" si="41"/>
        <v>294601.8962</v>
      </c>
      <c r="AI41" s="95">
        <f t="shared" si="41"/>
        <v>295091.3446</v>
      </c>
      <c r="AJ41" s="95">
        <f t="shared" si="41"/>
        <v>295581.7724</v>
      </c>
      <c r="AK41" s="95">
        <f t="shared" si="41"/>
        <v>296073.1815</v>
      </c>
      <c r="AL41" s="95">
        <f t="shared" si="41"/>
        <v>296565.574</v>
      </c>
      <c r="AM41" s="95">
        <f t="shared" si="41"/>
        <v>297058.9517</v>
      </c>
      <c r="AN41" s="95">
        <f t="shared" si="41"/>
        <v>297553.3167</v>
      </c>
      <c r="AO41" s="95">
        <f t="shared" si="41"/>
        <v>298048.6708</v>
      </c>
      <c r="AP41" s="95">
        <f t="shared" si="41"/>
        <v>298545.0162</v>
      </c>
      <c r="AQ41" s="95">
        <f t="shared" si="41"/>
        <v>299042.3548</v>
      </c>
      <c r="AR41" s="95">
        <f t="shared" si="41"/>
        <v>299540.6886</v>
      </c>
      <c r="AS41" s="95">
        <f t="shared" si="41"/>
        <v>300040.0195</v>
      </c>
      <c r="AT41" s="95">
        <f t="shared" si="41"/>
        <v>300540.3496</v>
      </c>
      <c r="AU41" s="95">
        <f t="shared" si="41"/>
        <v>301041.6808</v>
      </c>
      <c r="AV41" s="95">
        <f t="shared" si="41"/>
        <v>301544.0152</v>
      </c>
      <c r="AW41" s="95">
        <f t="shared" si="41"/>
        <v>302047.3548</v>
      </c>
      <c r="AX41" s="95">
        <f t="shared" si="41"/>
        <v>302551.7015</v>
      </c>
      <c r="AY41" s="115"/>
      <c r="AZ41" s="95">
        <f t="shared" ref="AZ41:BC41" si="42">IFERROR(IF($BF41="Average",AVERAGEIFS($C41:$AX41,$C$20:$AX$20,"&gt;="&amp;AZ$18,$C$20:$AX$20,"&lt;"&amp;AZ$19),IF($BF41="Sum",SUMIFS($C41:$AX41,$C$20:$AX$20,"&gt;="&amp;AZ$18,$C$20:$AX$20,"&lt;"&amp;AZ$19),"")),"ERROR")</f>
        <v>2297476.526</v>
      </c>
      <c r="BA41" s="95">
        <f t="shared" si="42"/>
        <v>3456920.33</v>
      </c>
      <c r="BB41" s="95">
        <f t="shared" si="42"/>
        <v>3526504.344</v>
      </c>
      <c r="BC41" s="95">
        <f t="shared" si="42"/>
        <v>3597554.12</v>
      </c>
      <c r="BD41" s="115"/>
      <c r="BE41" s="95">
        <f t="shared" si="36"/>
        <v>12878455.32</v>
      </c>
      <c r="BF41" s="85" t="s">
        <v>94</v>
      </c>
    </row>
    <row r="42">
      <c r="A42" s="86"/>
      <c r="B42" s="11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114" t="str">
        <f t="shared" ref="AZ42:BC42" si="43">IFERROR(IF($BF42="Average",AVERAGEIFS($C42:$AX42,$C$20:$AX$20,"&gt;="&amp;AZ$18,$C$20:$AX$20,"&lt;"&amp;AZ$19),IF($BF42="Sum",SUMIFS($C42:$AX42,$C$20:$AX$20,"&gt;="&amp;AZ$18,$C$20:$AX$20,"&lt;"&amp;AZ$19),"")),"ERROR")</f>
        <v/>
      </c>
      <c r="BA42" s="114" t="str">
        <f t="shared" si="43"/>
        <v/>
      </c>
      <c r="BB42" s="114" t="str">
        <f t="shared" si="43"/>
        <v/>
      </c>
      <c r="BC42" s="114" t="str">
        <f t="shared" si="43"/>
        <v/>
      </c>
      <c r="BD42" s="114"/>
      <c r="BE42" s="114"/>
      <c r="BF42" s="86"/>
    </row>
    <row r="43">
      <c r="A43" s="86"/>
      <c r="B43" s="82" t="s">
        <v>98</v>
      </c>
      <c r="C43" s="96">
        <f t="shared" ref="C43:AX43" si="44">C35-C41</f>
        <v>-20000</v>
      </c>
      <c r="D43" s="96">
        <f t="shared" si="44"/>
        <v>19375</v>
      </c>
      <c r="E43" s="96">
        <f t="shared" si="44"/>
        <v>63671.875</v>
      </c>
      <c r="F43" s="96">
        <f t="shared" si="44"/>
        <v>113505.8594</v>
      </c>
      <c r="G43" s="96">
        <f t="shared" si="44"/>
        <v>169569.0918</v>
      </c>
      <c r="H43" s="96">
        <f t="shared" si="44"/>
        <v>232640.2283</v>
      </c>
      <c r="I43" s="96">
        <f t="shared" si="44"/>
        <v>303595.2568</v>
      </c>
      <c r="J43" s="96">
        <f t="shared" si="44"/>
        <v>383419.6639</v>
      </c>
      <c r="K43" s="96">
        <f t="shared" si="44"/>
        <v>466217.0779</v>
      </c>
      <c r="L43" s="96">
        <f t="shared" si="44"/>
        <v>506184.3315</v>
      </c>
      <c r="M43" s="96">
        <f t="shared" si="44"/>
        <v>521897.6201</v>
      </c>
      <c r="N43" s="96">
        <f t="shared" si="44"/>
        <v>528517.1236</v>
      </c>
      <c r="O43" s="96">
        <f t="shared" si="44"/>
        <v>531727.9126</v>
      </c>
      <c r="P43" s="96">
        <f t="shared" si="44"/>
        <v>533661.8912</v>
      </c>
      <c r="Q43" s="96">
        <f t="shared" si="44"/>
        <v>535118.5265</v>
      </c>
      <c r="R43" s="96">
        <f t="shared" si="44"/>
        <v>536397.6216</v>
      </c>
      <c r="S43" s="96">
        <f t="shared" si="44"/>
        <v>537611.6056</v>
      </c>
      <c r="T43" s="96">
        <f t="shared" si="44"/>
        <v>538802.6423</v>
      </c>
      <c r="U43" s="96">
        <f t="shared" si="44"/>
        <v>539986.5461</v>
      </c>
      <c r="V43" s="96">
        <f t="shared" si="44"/>
        <v>541169.2504</v>
      </c>
      <c r="W43" s="96">
        <f t="shared" si="44"/>
        <v>542352.983</v>
      </c>
      <c r="X43" s="96">
        <f t="shared" si="44"/>
        <v>543538.5824</v>
      </c>
      <c r="Y43" s="96">
        <f t="shared" si="44"/>
        <v>544726.366</v>
      </c>
      <c r="Z43" s="96">
        <f t="shared" si="44"/>
        <v>545916.4558</v>
      </c>
      <c r="AA43" s="96">
        <f t="shared" si="44"/>
        <v>547108.9005</v>
      </c>
      <c r="AB43" s="96">
        <f t="shared" si="44"/>
        <v>548303.7214</v>
      </c>
      <c r="AC43" s="96">
        <f t="shared" si="44"/>
        <v>549500.9293</v>
      </c>
      <c r="AD43" s="96">
        <f t="shared" si="44"/>
        <v>550700.5315</v>
      </c>
      <c r="AE43" s="96">
        <f t="shared" si="44"/>
        <v>551902.5336</v>
      </c>
      <c r="AF43" s="96">
        <f t="shared" si="44"/>
        <v>553106.9407</v>
      </c>
      <c r="AG43" s="96">
        <f t="shared" si="44"/>
        <v>554313.7577</v>
      </c>
      <c r="AH43" s="96">
        <f t="shared" si="44"/>
        <v>555522.9896</v>
      </c>
      <c r="AI43" s="96">
        <f t="shared" si="44"/>
        <v>556734.6411</v>
      </c>
      <c r="AJ43" s="96">
        <f t="shared" si="44"/>
        <v>557948.7171</v>
      </c>
      <c r="AK43" s="96">
        <f t="shared" si="44"/>
        <v>559165.2225</v>
      </c>
      <c r="AL43" s="96">
        <f t="shared" si="44"/>
        <v>560384.1621</v>
      </c>
      <c r="AM43" s="96">
        <f t="shared" si="44"/>
        <v>561605.5408</v>
      </c>
      <c r="AN43" s="96">
        <f t="shared" si="44"/>
        <v>562829.3635</v>
      </c>
      <c r="AO43" s="96">
        <f t="shared" si="44"/>
        <v>564055.6351</v>
      </c>
      <c r="AP43" s="96">
        <f t="shared" si="44"/>
        <v>565284.3604</v>
      </c>
      <c r="AQ43" s="96">
        <f t="shared" si="44"/>
        <v>566515.5444</v>
      </c>
      <c r="AR43" s="96">
        <f t="shared" si="44"/>
        <v>567749.192</v>
      </c>
      <c r="AS43" s="96">
        <f t="shared" si="44"/>
        <v>568985.3081</v>
      </c>
      <c r="AT43" s="96">
        <f t="shared" si="44"/>
        <v>570223.8977</v>
      </c>
      <c r="AU43" s="96">
        <f t="shared" si="44"/>
        <v>571464.9657</v>
      </c>
      <c r="AV43" s="96">
        <f t="shared" si="44"/>
        <v>572708.5171</v>
      </c>
      <c r="AW43" s="96">
        <f t="shared" si="44"/>
        <v>573954.5569</v>
      </c>
      <c r="AX43" s="96">
        <f t="shared" si="44"/>
        <v>575203.0899</v>
      </c>
      <c r="AY43" s="117"/>
      <c r="AZ43" s="95">
        <f t="shared" ref="AZ43:BC43" si="45">IFERROR(IF($BF43="Average",AVERAGEIFS($C43:$AX43,$C$20:$AX$20,"&gt;="&amp;AZ$18,$C$20:$AX$20,"&lt;"&amp;AZ$19),IF($BF43="Sum",SUMIFS($C43:$AX43,$C$20:$AX$20,"&gt;="&amp;AZ$18,$C$20:$AX$20,"&lt;"&amp;AZ$19),"")),"ERROR")</f>
        <v>3288593.128</v>
      </c>
      <c r="BA43" s="95">
        <f t="shared" si="45"/>
        <v>6471010.383</v>
      </c>
      <c r="BB43" s="95">
        <f t="shared" si="45"/>
        <v>6644693.047</v>
      </c>
      <c r="BC43" s="95">
        <f t="shared" si="45"/>
        <v>6820579.972</v>
      </c>
      <c r="BD43" s="115"/>
      <c r="BE43" s="95">
        <f>IF(BF43="Average",AVERAGE(C43:AX43), IF(BF43="Sum",SUM(C43:AX43),))</f>
        <v>23224876.53</v>
      </c>
      <c r="BF43" s="85" t="s">
        <v>94</v>
      </c>
    </row>
    <row r="44">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row>
  </sheetData>
  <conditionalFormatting sqref="C21:BE43">
    <cfRule type="expression" dxfId="4" priority="1">
      <formula>AND(NOT(ISFORMULA(C21)),NOT(ISBLANK(C21)))</formula>
    </cfRule>
  </conditionalFormatting>
  <dataValidations>
    <dataValidation type="list" allowBlank="1" sqref="BF21:BF24 BF26:BF28 BF30:BF33 BF35 BF37:BF41 BF43">
      <formula1>"Sum,Average"</formula1>
    </dataValidation>
  </dataValidations>
  <hyperlinks>
    <hyperlink r:id="rId1" ref="D1"/>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2.63" defaultRowHeight="15.75"/>
  <cols>
    <col customWidth="1" min="2" max="2" width="34.5"/>
    <col customWidth="1" min="3" max="3" width="18.63"/>
    <col customWidth="1" min="4" max="5" width="14.63"/>
    <col customWidth="1" min="6" max="6" width="16.0"/>
    <col customWidth="1" min="51" max="51" width="4.38"/>
    <col customWidth="1" min="56" max="56" width="4.5"/>
  </cols>
  <sheetData>
    <row r="1">
      <c r="A1" s="46"/>
      <c r="B1" s="1"/>
      <c r="C1" s="5" t="s">
        <v>67</v>
      </c>
      <c r="D1" s="47" t="s">
        <v>68</v>
      </c>
      <c r="E1" s="3"/>
      <c r="F1" s="3"/>
      <c r="G1" s="4" t="s">
        <v>123</v>
      </c>
      <c r="H1" s="4"/>
      <c r="I1" s="4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ht="10.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c r="A3" s="6"/>
      <c r="B3" s="6" t="s">
        <v>124</v>
      </c>
      <c r="C3" s="7"/>
      <c r="D3" s="7"/>
      <c r="E3" s="7"/>
      <c r="F3" s="7"/>
      <c r="G3" s="7"/>
      <c r="H3" s="7"/>
      <c r="I3" s="7"/>
      <c r="J3" s="7"/>
      <c r="K3" s="7"/>
      <c r="L3" s="7"/>
      <c r="M3" s="7"/>
      <c r="N3" s="7"/>
      <c r="O3" s="7"/>
      <c r="P3" s="7"/>
      <c r="Q3" s="7"/>
      <c r="R3" s="6"/>
      <c r="S3" s="6"/>
      <c r="T3" s="7"/>
      <c r="U3" s="7"/>
      <c r="V3" s="7"/>
      <c r="W3" s="7"/>
      <c r="X3" s="7"/>
      <c r="Y3" s="7"/>
      <c r="Z3" s="7"/>
      <c r="AA3" s="7"/>
      <c r="AB3" s="7"/>
      <c r="AC3" s="7"/>
      <c r="AD3" s="7"/>
      <c r="AE3" s="7"/>
      <c r="AF3" s="7"/>
      <c r="AG3" s="7"/>
      <c r="AH3" s="7"/>
      <c r="AI3" s="6"/>
      <c r="AJ3" s="6"/>
      <c r="AK3" s="7"/>
      <c r="AL3" s="7"/>
      <c r="AM3" s="7"/>
      <c r="AN3" s="7"/>
      <c r="AO3" s="7"/>
      <c r="AP3" s="7"/>
      <c r="AQ3" s="7"/>
      <c r="AR3" s="7"/>
      <c r="AS3" s="7"/>
      <c r="AT3" s="7"/>
      <c r="AU3" s="7"/>
      <c r="AV3" s="7"/>
      <c r="AW3" s="7"/>
      <c r="AX3" s="7"/>
      <c r="AY3" s="7"/>
      <c r="AZ3" s="7"/>
      <c r="BA3" s="7"/>
      <c r="BB3" s="7"/>
      <c r="BC3" s="7"/>
      <c r="BD3" s="7"/>
      <c r="BE3" s="7"/>
      <c r="BF3" s="7"/>
    </row>
    <row r="4" ht="1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row>
    <row r="6">
      <c r="A6" s="118" t="s">
        <v>125</v>
      </c>
      <c r="B6" s="51" t="s">
        <v>126</v>
      </c>
      <c r="C6" s="63">
        <v>75000.0</v>
      </c>
      <c r="D6" s="20"/>
      <c r="E6" s="60"/>
      <c r="F6" s="53"/>
      <c r="G6" s="60"/>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row>
    <row r="7">
      <c r="A7" s="50" t="s">
        <v>127</v>
      </c>
      <c r="B7" s="51" t="s">
        <v>128</v>
      </c>
      <c r="C7" s="104">
        <v>50000.0</v>
      </c>
      <c r="D7" s="20"/>
      <c r="E7" s="53"/>
      <c r="F7" s="53"/>
      <c r="G7" s="53"/>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row>
    <row r="8">
      <c r="A8" s="54"/>
      <c r="B8" s="51" t="s">
        <v>129</v>
      </c>
      <c r="C8" s="105">
        <v>0.001</v>
      </c>
      <c r="D8" s="20"/>
      <c r="E8" s="56"/>
      <c r="F8" s="53"/>
      <c r="G8" s="5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row>
    <row r="9">
      <c r="A9" s="54"/>
      <c r="B9" s="51" t="s">
        <v>130</v>
      </c>
      <c r="C9" s="55">
        <v>0.6</v>
      </c>
      <c r="D9" s="20"/>
      <c r="E9" s="56"/>
      <c r="F9" s="53"/>
      <c r="G9" s="56"/>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row>
    <row r="10">
      <c r="A10" s="54"/>
      <c r="B10" s="51" t="s">
        <v>131</v>
      </c>
      <c r="C10" s="55">
        <v>0.25</v>
      </c>
      <c r="D10" s="20"/>
      <c r="E10" s="56"/>
      <c r="F10" s="53"/>
      <c r="G10" s="56"/>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row>
    <row r="11">
      <c r="A11" s="54"/>
      <c r="B11" s="51" t="s">
        <v>132</v>
      </c>
      <c r="C11" s="57">
        <v>20.0</v>
      </c>
      <c r="D11" s="20"/>
      <c r="E11" s="56"/>
      <c r="F11" s="53"/>
      <c r="G11" s="56"/>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row>
    <row r="12">
      <c r="A12" s="54"/>
      <c r="B12" s="51" t="s">
        <v>133</v>
      </c>
      <c r="C12" s="55">
        <v>0.75</v>
      </c>
      <c r="D12" s="20"/>
      <c r="E12" s="54"/>
      <c r="F12" s="53"/>
      <c r="G12" s="53"/>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row>
    <row r="13">
      <c r="A13" s="54"/>
      <c r="B13" s="51" t="s">
        <v>134</v>
      </c>
      <c r="C13" s="55">
        <v>0.5</v>
      </c>
      <c r="D13" s="20"/>
      <c r="E13" s="60"/>
      <c r="F13" s="53"/>
      <c r="G13" s="61"/>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row>
    <row r="14">
      <c r="A14" s="50" t="s">
        <v>135</v>
      </c>
      <c r="B14" s="51" t="s">
        <v>136</v>
      </c>
      <c r="C14" s="104">
        <v>100000.0</v>
      </c>
      <c r="D14" s="20"/>
      <c r="E14" s="53"/>
      <c r="F14" s="53"/>
      <c r="G14" s="53"/>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row>
    <row r="15">
      <c r="A15" s="54"/>
      <c r="B15" s="51" t="s">
        <v>115</v>
      </c>
      <c r="C15" s="105">
        <v>0.001</v>
      </c>
      <c r="D15" s="20"/>
      <c r="E15" s="53"/>
      <c r="F15" s="53"/>
      <c r="G15" s="53"/>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row>
    <row r="16">
      <c r="A16" s="54"/>
      <c r="B16" s="51" t="s">
        <v>137</v>
      </c>
      <c r="C16" s="55">
        <v>0.1</v>
      </c>
      <c r="D16" s="20"/>
      <c r="E16" s="53"/>
      <c r="F16" s="53"/>
      <c r="G16" s="53"/>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row>
    <row r="17">
      <c r="A17" s="54"/>
      <c r="B17" s="51" t="s">
        <v>117</v>
      </c>
      <c r="C17" s="105">
        <v>0.001</v>
      </c>
      <c r="D17" s="20"/>
      <c r="E17" s="53"/>
      <c r="F17" s="53"/>
      <c r="G17" s="53"/>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row>
    <row r="18">
      <c r="A18" s="54"/>
      <c r="B18" s="51" t="s">
        <v>138</v>
      </c>
      <c r="C18" s="105">
        <v>0.6</v>
      </c>
      <c r="D18" s="20"/>
      <c r="E18" s="60"/>
      <c r="F18" s="53"/>
      <c r="G18" s="60"/>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row>
    <row r="19">
      <c r="A19" s="62" t="s">
        <v>82</v>
      </c>
      <c r="B19" s="51" t="s">
        <v>139</v>
      </c>
      <c r="C19" s="63">
        <v>3.0</v>
      </c>
      <c r="D19" s="20"/>
      <c r="E19" s="60"/>
      <c r="F19" s="53"/>
      <c r="G19" s="60"/>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row>
    <row r="20">
      <c r="A20" s="54"/>
      <c r="B20" s="51" t="s">
        <v>140</v>
      </c>
      <c r="C20" s="63">
        <v>5.0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row>
    <row r="21">
      <c r="A21" s="54"/>
      <c r="B21" s="51" t="s">
        <v>141</v>
      </c>
      <c r="C21" s="63">
        <v>1000.0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64" t="s">
        <v>86</v>
      </c>
      <c r="BA21" s="58"/>
      <c r="BB21" s="58"/>
      <c r="BC21" s="58"/>
      <c r="BD21" s="54"/>
      <c r="BE21" s="54"/>
      <c r="BF21" s="54"/>
    </row>
    <row r="22">
      <c r="A22" s="54"/>
      <c r="B22" s="51" t="s">
        <v>103</v>
      </c>
      <c r="C22" s="63">
        <v>40000.0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64">
        <v>45292.0</v>
      </c>
      <c r="BA22" s="64">
        <v>45658.0</v>
      </c>
      <c r="BB22" s="64">
        <v>46023.0</v>
      </c>
      <c r="BC22" s="64">
        <v>46388.0</v>
      </c>
      <c r="BD22" s="54"/>
      <c r="BE22" s="54"/>
      <c r="BF22" s="54"/>
    </row>
    <row r="23">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64">
        <v>45657.0</v>
      </c>
      <c r="BA23" s="64">
        <v>46022.0</v>
      </c>
      <c r="BB23" s="64">
        <v>46387.0</v>
      </c>
      <c r="BC23" s="64">
        <v>46752.0</v>
      </c>
      <c r="BD23" s="54"/>
      <c r="BE23" s="54"/>
      <c r="BF23" s="54"/>
    </row>
    <row r="24">
      <c r="A24" s="8"/>
      <c r="B24" s="65" t="s">
        <v>87</v>
      </c>
      <c r="C24" s="64">
        <v>45292.0</v>
      </c>
      <c r="D24" s="64">
        <v>45323.0</v>
      </c>
      <c r="E24" s="64">
        <v>45352.0</v>
      </c>
      <c r="F24" s="64">
        <v>45383.0</v>
      </c>
      <c r="G24" s="64">
        <v>45413.0</v>
      </c>
      <c r="H24" s="64">
        <v>45444.0</v>
      </c>
      <c r="I24" s="64">
        <v>45474.0</v>
      </c>
      <c r="J24" s="64">
        <v>45505.0</v>
      </c>
      <c r="K24" s="64">
        <v>45536.0</v>
      </c>
      <c r="L24" s="64">
        <v>45566.0</v>
      </c>
      <c r="M24" s="64">
        <v>45597.0</v>
      </c>
      <c r="N24" s="64">
        <v>45627.0</v>
      </c>
      <c r="O24" s="64">
        <v>45658.0</v>
      </c>
      <c r="P24" s="64">
        <v>45689.0</v>
      </c>
      <c r="Q24" s="64">
        <v>45717.0</v>
      </c>
      <c r="R24" s="64">
        <v>45748.0</v>
      </c>
      <c r="S24" s="64">
        <v>45778.0</v>
      </c>
      <c r="T24" s="64">
        <v>45809.0</v>
      </c>
      <c r="U24" s="64">
        <v>45839.0</v>
      </c>
      <c r="V24" s="64">
        <v>45870.0</v>
      </c>
      <c r="W24" s="64">
        <v>45901.0</v>
      </c>
      <c r="X24" s="64">
        <v>45931.0</v>
      </c>
      <c r="Y24" s="64">
        <v>45962.0</v>
      </c>
      <c r="Z24" s="64">
        <v>45992.0</v>
      </c>
      <c r="AA24" s="64">
        <v>46023.0</v>
      </c>
      <c r="AB24" s="64">
        <v>46054.0</v>
      </c>
      <c r="AC24" s="64">
        <v>46082.0</v>
      </c>
      <c r="AD24" s="64">
        <v>46113.0</v>
      </c>
      <c r="AE24" s="64">
        <v>46143.0</v>
      </c>
      <c r="AF24" s="64">
        <v>46174.0</v>
      </c>
      <c r="AG24" s="64">
        <v>46204.0</v>
      </c>
      <c r="AH24" s="64">
        <v>46235.0</v>
      </c>
      <c r="AI24" s="64">
        <v>46266.0</v>
      </c>
      <c r="AJ24" s="64">
        <v>46296.0</v>
      </c>
      <c r="AK24" s="64">
        <v>46327.0</v>
      </c>
      <c r="AL24" s="64">
        <v>46357.0</v>
      </c>
      <c r="AM24" s="64">
        <v>46388.0</v>
      </c>
      <c r="AN24" s="64">
        <v>46419.0</v>
      </c>
      <c r="AO24" s="64">
        <v>46447.0</v>
      </c>
      <c r="AP24" s="64">
        <v>46478.0</v>
      </c>
      <c r="AQ24" s="64">
        <v>46508.0</v>
      </c>
      <c r="AR24" s="64">
        <v>46539.0</v>
      </c>
      <c r="AS24" s="64">
        <v>46569.0</v>
      </c>
      <c r="AT24" s="64">
        <v>46600.0</v>
      </c>
      <c r="AU24" s="64">
        <v>46631.0</v>
      </c>
      <c r="AV24" s="64">
        <v>46661.0</v>
      </c>
      <c r="AW24" s="64">
        <v>46692.0</v>
      </c>
      <c r="AX24" s="64">
        <v>46722.0</v>
      </c>
      <c r="AY24" s="71"/>
      <c r="AZ24" s="64" t="s">
        <v>88</v>
      </c>
      <c r="BA24" s="64" t="s">
        <v>89</v>
      </c>
      <c r="BB24" s="64" t="s">
        <v>90</v>
      </c>
      <c r="BC24" s="64" t="s">
        <v>91</v>
      </c>
      <c r="BD24" s="58"/>
      <c r="BE24" s="67" t="s">
        <v>92</v>
      </c>
      <c r="BF24" s="68" t="s">
        <v>93</v>
      </c>
    </row>
    <row r="25">
      <c r="A25" s="50" t="s">
        <v>127</v>
      </c>
      <c r="B25" s="69" t="s">
        <v>142</v>
      </c>
      <c r="C25" s="70">
        <f>C7</f>
        <v>50000</v>
      </c>
      <c r="D25" s="70">
        <f t="shared" ref="D25:AX25" si="1">C25*(1+$C$8)</f>
        <v>50050</v>
      </c>
      <c r="E25" s="70">
        <f t="shared" si="1"/>
        <v>50100.05</v>
      </c>
      <c r="F25" s="70">
        <f t="shared" si="1"/>
        <v>50150.15005</v>
      </c>
      <c r="G25" s="70">
        <f t="shared" si="1"/>
        <v>50200.3002</v>
      </c>
      <c r="H25" s="70">
        <f t="shared" si="1"/>
        <v>50250.5005</v>
      </c>
      <c r="I25" s="70">
        <f t="shared" si="1"/>
        <v>50300.751</v>
      </c>
      <c r="J25" s="70">
        <f t="shared" si="1"/>
        <v>50351.05175</v>
      </c>
      <c r="K25" s="70">
        <f t="shared" si="1"/>
        <v>50401.4028</v>
      </c>
      <c r="L25" s="70">
        <f t="shared" si="1"/>
        <v>50451.80421</v>
      </c>
      <c r="M25" s="70">
        <f t="shared" si="1"/>
        <v>50502.25601</v>
      </c>
      <c r="N25" s="70">
        <f t="shared" si="1"/>
        <v>50552.75827</v>
      </c>
      <c r="O25" s="70">
        <f t="shared" si="1"/>
        <v>50603.31102</v>
      </c>
      <c r="P25" s="70">
        <f t="shared" si="1"/>
        <v>50653.91434</v>
      </c>
      <c r="Q25" s="70">
        <f t="shared" si="1"/>
        <v>50704.56825</v>
      </c>
      <c r="R25" s="70">
        <f t="shared" si="1"/>
        <v>50755.27282</v>
      </c>
      <c r="S25" s="70">
        <f t="shared" si="1"/>
        <v>50806.02809</v>
      </c>
      <c r="T25" s="70">
        <f t="shared" si="1"/>
        <v>50856.83412</v>
      </c>
      <c r="U25" s="70">
        <f t="shared" si="1"/>
        <v>50907.69095</v>
      </c>
      <c r="V25" s="70">
        <f t="shared" si="1"/>
        <v>50958.59864</v>
      </c>
      <c r="W25" s="70">
        <f t="shared" si="1"/>
        <v>51009.55724</v>
      </c>
      <c r="X25" s="70">
        <f t="shared" si="1"/>
        <v>51060.5668</v>
      </c>
      <c r="Y25" s="70">
        <f t="shared" si="1"/>
        <v>51111.62737</v>
      </c>
      <c r="Z25" s="70">
        <f t="shared" si="1"/>
        <v>51162.73899</v>
      </c>
      <c r="AA25" s="70">
        <f t="shared" si="1"/>
        <v>51213.90173</v>
      </c>
      <c r="AB25" s="70">
        <f t="shared" si="1"/>
        <v>51265.11564</v>
      </c>
      <c r="AC25" s="70">
        <f t="shared" si="1"/>
        <v>51316.38075</v>
      </c>
      <c r="AD25" s="70">
        <f t="shared" si="1"/>
        <v>51367.69713</v>
      </c>
      <c r="AE25" s="70">
        <f t="shared" si="1"/>
        <v>51419.06483</v>
      </c>
      <c r="AF25" s="70">
        <f t="shared" si="1"/>
        <v>51470.48389</v>
      </c>
      <c r="AG25" s="70">
        <f t="shared" si="1"/>
        <v>51521.95438</v>
      </c>
      <c r="AH25" s="70">
        <f t="shared" si="1"/>
        <v>51573.47633</v>
      </c>
      <c r="AI25" s="70">
        <f t="shared" si="1"/>
        <v>51625.04981</v>
      </c>
      <c r="AJ25" s="70">
        <f t="shared" si="1"/>
        <v>51676.67486</v>
      </c>
      <c r="AK25" s="70">
        <f t="shared" si="1"/>
        <v>51728.35153</v>
      </c>
      <c r="AL25" s="70">
        <f t="shared" si="1"/>
        <v>51780.07988</v>
      </c>
      <c r="AM25" s="70">
        <f t="shared" si="1"/>
        <v>51831.85996</v>
      </c>
      <c r="AN25" s="70">
        <f t="shared" si="1"/>
        <v>51883.69182</v>
      </c>
      <c r="AO25" s="70">
        <f t="shared" si="1"/>
        <v>51935.57552</v>
      </c>
      <c r="AP25" s="70">
        <f t="shared" si="1"/>
        <v>51987.51109</v>
      </c>
      <c r="AQ25" s="70">
        <f t="shared" si="1"/>
        <v>52039.4986</v>
      </c>
      <c r="AR25" s="70">
        <f t="shared" si="1"/>
        <v>52091.5381</v>
      </c>
      <c r="AS25" s="70">
        <f t="shared" si="1"/>
        <v>52143.62964</v>
      </c>
      <c r="AT25" s="70">
        <f t="shared" si="1"/>
        <v>52195.77327</v>
      </c>
      <c r="AU25" s="70">
        <f t="shared" si="1"/>
        <v>52247.96904</v>
      </c>
      <c r="AV25" s="70">
        <f t="shared" si="1"/>
        <v>52300.21701</v>
      </c>
      <c r="AW25" s="70">
        <f t="shared" si="1"/>
        <v>52352.51723</v>
      </c>
      <c r="AX25" s="70">
        <f t="shared" si="1"/>
        <v>52404.86975</v>
      </c>
      <c r="AY25" s="71"/>
      <c r="AZ25" s="72">
        <f t="shared" ref="AZ25:BC25" si="2">IFERROR(IF($BF25="Average",AVERAGEIFS($C25:$AX25,$C$24:$AX$24,"&gt;="&amp;AZ$22,$C$24:$AX$24,"&lt;"&amp;AZ$23),IF($BF25="Sum",SUMIFS($C25:$AX25,$C$24:$AX$24,"&gt;="&amp;AZ$22,$C$24:$AX$24,"&lt;"&amp;AZ$23),"")),"ERROR")</f>
        <v>603311.0248</v>
      </c>
      <c r="BA25" s="72">
        <f t="shared" si="2"/>
        <v>610590.7086</v>
      </c>
      <c r="BB25" s="72">
        <f t="shared" si="2"/>
        <v>617958.2308</v>
      </c>
      <c r="BC25" s="72">
        <f t="shared" si="2"/>
        <v>625414.651</v>
      </c>
      <c r="BD25" s="73"/>
      <c r="BE25" s="72">
        <f t="shared" ref="BE25:BE28" si="5">IF(BF25="Average",AVERAGE(C25:AX25), IF(BF25="Sum",SUM(C25:AX25),))</f>
        <v>2457274.615</v>
      </c>
      <c r="BF25" s="74" t="s">
        <v>94</v>
      </c>
    </row>
    <row r="26">
      <c r="A26" s="20"/>
      <c r="B26" s="69" t="s">
        <v>143</v>
      </c>
      <c r="C26" s="70">
        <v>0.0</v>
      </c>
      <c r="D26" s="70">
        <f t="shared" ref="D26:AX26" si="3">C40</f>
        <v>3750</v>
      </c>
      <c r="E26" s="70">
        <f t="shared" si="3"/>
        <v>4206.25</v>
      </c>
      <c r="F26" s="70">
        <f t="shared" si="3"/>
        <v>4290.34375</v>
      </c>
      <c r="G26" s="70">
        <f t="shared" si="3"/>
        <v>4338.733906</v>
      </c>
      <c r="H26" s="70">
        <f t="shared" si="3"/>
        <v>4391.56164</v>
      </c>
      <c r="I26" s="70">
        <f t="shared" si="3"/>
        <v>4455.312042</v>
      </c>
      <c r="J26" s="70">
        <f t="shared" si="3"/>
        <v>4533.022947</v>
      </c>
      <c r="K26" s="70">
        <f t="shared" si="3"/>
        <v>4627.841948</v>
      </c>
      <c r="L26" s="70">
        <f t="shared" si="3"/>
        <v>4743.545788</v>
      </c>
      <c r="M26" s="70">
        <f t="shared" si="3"/>
        <v>4884.735755</v>
      </c>
      <c r="N26" s="70">
        <f t="shared" si="3"/>
        <v>5057.025822</v>
      </c>
      <c r="O26" s="70">
        <f t="shared" si="3"/>
        <v>5267.266467</v>
      </c>
      <c r="P26" s="70">
        <f t="shared" si="3"/>
        <v>5523.817118</v>
      </c>
      <c r="Q26" s="70">
        <f t="shared" si="3"/>
        <v>5836.878547</v>
      </c>
      <c r="R26" s="70">
        <f t="shared" si="3"/>
        <v>6218.898464</v>
      </c>
      <c r="S26" s="70">
        <f t="shared" si="3"/>
        <v>6685.066453</v>
      </c>
      <c r="T26" s="70">
        <f t="shared" si="3"/>
        <v>7253.91793</v>
      </c>
      <c r="U26" s="70">
        <f t="shared" si="3"/>
        <v>7948.071133</v>
      </c>
      <c r="V26" s="70">
        <f t="shared" si="3"/>
        <v>8795.126452</v>
      </c>
      <c r="W26" s="70">
        <f t="shared" si="3"/>
        <v>9828.763855</v>
      </c>
      <c r="X26" s="70">
        <f t="shared" si="3"/>
        <v>11090.08204</v>
      </c>
      <c r="Y26" s="70">
        <f t="shared" si="3"/>
        <v>12629.23259</v>
      </c>
      <c r="Z26" s="70">
        <f t="shared" si="3"/>
        <v>14507.41402</v>
      </c>
      <c r="AA26" s="70">
        <f t="shared" si="3"/>
        <v>16799.30515</v>
      </c>
      <c r="AB26" s="70">
        <f t="shared" si="3"/>
        <v>19596.03442</v>
      </c>
      <c r="AC26" s="70">
        <f t="shared" si="3"/>
        <v>23008.80322</v>
      </c>
      <c r="AD26" s="70">
        <f t="shared" si="3"/>
        <v>27173.30749</v>
      </c>
      <c r="AE26" s="70">
        <f t="shared" si="3"/>
        <v>29825.24146</v>
      </c>
      <c r="AF26" s="70">
        <f t="shared" si="3"/>
        <v>31495.54212</v>
      </c>
      <c r="AG26" s="70">
        <f t="shared" si="3"/>
        <v>32552.3348</v>
      </c>
      <c r="AH26" s="70">
        <f t="shared" si="3"/>
        <v>33225.69784</v>
      </c>
      <c r="AI26" s="70">
        <f t="shared" si="3"/>
        <v>33659.43024</v>
      </c>
      <c r="AJ26" s="70">
        <f t="shared" si="3"/>
        <v>33943.40635</v>
      </c>
      <c r="AK26" s="70">
        <f t="shared" si="3"/>
        <v>34133.79768</v>
      </c>
      <c r="AL26" s="70">
        <f t="shared" si="3"/>
        <v>34265.71143</v>
      </c>
      <c r="AM26" s="70">
        <f t="shared" si="3"/>
        <v>34361.08962</v>
      </c>
      <c r="AN26" s="70">
        <f t="shared" si="3"/>
        <v>34433.646</v>
      </c>
      <c r="AO26" s="70">
        <f t="shared" si="3"/>
        <v>34491.95171</v>
      </c>
      <c r="AP26" s="70">
        <f t="shared" si="3"/>
        <v>34541.3637</v>
      </c>
      <c r="AQ26" s="70">
        <f t="shared" si="3"/>
        <v>34585.23008</v>
      </c>
      <c r="AR26" s="70">
        <f t="shared" si="3"/>
        <v>34625.64345</v>
      </c>
      <c r="AS26" s="70">
        <f t="shared" si="3"/>
        <v>34663.91168</v>
      </c>
      <c r="AT26" s="70">
        <f t="shared" si="3"/>
        <v>34700.85221</v>
      </c>
      <c r="AU26" s="70">
        <f t="shared" si="3"/>
        <v>34736.97595</v>
      </c>
      <c r="AV26" s="70">
        <f t="shared" si="3"/>
        <v>34772.60223</v>
      </c>
      <c r="AW26" s="70">
        <f t="shared" si="3"/>
        <v>34807.93065</v>
      </c>
      <c r="AX26" s="70">
        <f t="shared" si="3"/>
        <v>34843.08596</v>
      </c>
      <c r="AY26" s="71"/>
      <c r="AZ26" s="72">
        <f t="shared" ref="AZ26:BC26" si="4">IFERROR(IF($BF26="Average",AVERAGEIFS($C26:$AX26,$C$24:$AX$24,"&gt;="&amp;AZ$22,$C$24:$AX$24,"&lt;"&amp;AZ$23),IF($BF26="Sum",SUMIFS($C26:$AX26,$C$24:$AX$24,"&gt;="&amp;AZ$22,$C$24:$AX$24,"&lt;"&amp;AZ$23),"")),"ERROR")</f>
        <v>49278.3736</v>
      </c>
      <c r="BA26" s="72">
        <f t="shared" si="4"/>
        <v>101584.5351</v>
      </c>
      <c r="BB26" s="72">
        <f t="shared" si="4"/>
        <v>349678.6122</v>
      </c>
      <c r="BC26" s="72">
        <f t="shared" si="4"/>
        <v>415564.2832</v>
      </c>
      <c r="BD26" s="73"/>
      <c r="BE26" s="72">
        <f t="shared" si="5"/>
        <v>916105.8041</v>
      </c>
      <c r="BF26" s="74" t="s">
        <v>94</v>
      </c>
    </row>
    <row r="27">
      <c r="A27" s="54"/>
      <c r="B27" s="76" t="s">
        <v>144</v>
      </c>
      <c r="C27" s="77">
        <v>0.0</v>
      </c>
      <c r="D27" s="78">
        <f t="shared" ref="D27:AX27" si="6">C40*$C$13</f>
        <v>1875</v>
      </c>
      <c r="E27" s="78">
        <f t="shared" si="6"/>
        <v>2103.125</v>
      </c>
      <c r="F27" s="78">
        <f t="shared" si="6"/>
        <v>2145.171875</v>
      </c>
      <c r="G27" s="78">
        <f t="shared" si="6"/>
        <v>2169.366953</v>
      </c>
      <c r="H27" s="78">
        <f t="shared" si="6"/>
        <v>2195.78082</v>
      </c>
      <c r="I27" s="78">
        <f t="shared" si="6"/>
        <v>2227.656021</v>
      </c>
      <c r="J27" s="78">
        <f t="shared" si="6"/>
        <v>2266.511473</v>
      </c>
      <c r="K27" s="78">
        <f t="shared" si="6"/>
        <v>2313.920974</v>
      </c>
      <c r="L27" s="78">
        <f t="shared" si="6"/>
        <v>2371.772894</v>
      </c>
      <c r="M27" s="78">
        <f t="shared" si="6"/>
        <v>2442.367877</v>
      </c>
      <c r="N27" s="78">
        <f t="shared" si="6"/>
        <v>2528.512911</v>
      </c>
      <c r="O27" s="78">
        <f t="shared" si="6"/>
        <v>2633.633233</v>
      </c>
      <c r="P27" s="78">
        <f t="shared" si="6"/>
        <v>2761.908559</v>
      </c>
      <c r="Q27" s="78">
        <f t="shared" si="6"/>
        <v>2918.439274</v>
      </c>
      <c r="R27" s="78">
        <f t="shared" si="6"/>
        <v>3109.449232</v>
      </c>
      <c r="S27" s="78">
        <f t="shared" si="6"/>
        <v>3342.533226</v>
      </c>
      <c r="T27" s="78">
        <f t="shared" si="6"/>
        <v>3626.958965</v>
      </c>
      <c r="U27" s="78">
        <f t="shared" si="6"/>
        <v>3974.035566</v>
      </c>
      <c r="V27" s="78">
        <f t="shared" si="6"/>
        <v>4397.563226</v>
      </c>
      <c r="W27" s="78">
        <f t="shared" si="6"/>
        <v>4914.381927</v>
      </c>
      <c r="X27" s="78">
        <f t="shared" si="6"/>
        <v>5545.041022</v>
      </c>
      <c r="Y27" s="78">
        <f t="shared" si="6"/>
        <v>6314.616294</v>
      </c>
      <c r="Z27" s="78">
        <f t="shared" si="6"/>
        <v>7253.707009</v>
      </c>
      <c r="AA27" s="78">
        <f t="shared" si="6"/>
        <v>8399.652576</v>
      </c>
      <c r="AB27" s="78">
        <f t="shared" si="6"/>
        <v>9798.017208</v>
      </c>
      <c r="AC27" s="78">
        <f t="shared" si="6"/>
        <v>11504.40161</v>
      </c>
      <c r="AD27" s="78">
        <f t="shared" si="6"/>
        <v>13586.65374</v>
      </c>
      <c r="AE27" s="78">
        <f t="shared" si="6"/>
        <v>14912.62073</v>
      </c>
      <c r="AF27" s="78">
        <f t="shared" si="6"/>
        <v>15747.77106</v>
      </c>
      <c r="AG27" s="78">
        <f t="shared" si="6"/>
        <v>16276.1674</v>
      </c>
      <c r="AH27" s="78">
        <f t="shared" si="6"/>
        <v>16612.84892</v>
      </c>
      <c r="AI27" s="78">
        <f t="shared" si="6"/>
        <v>16829.71512</v>
      </c>
      <c r="AJ27" s="78">
        <f t="shared" si="6"/>
        <v>16971.70317</v>
      </c>
      <c r="AK27" s="78">
        <f t="shared" si="6"/>
        <v>17066.89884</v>
      </c>
      <c r="AL27" s="78">
        <f t="shared" si="6"/>
        <v>17132.85572</v>
      </c>
      <c r="AM27" s="78">
        <f t="shared" si="6"/>
        <v>17180.54481</v>
      </c>
      <c r="AN27" s="78">
        <f t="shared" si="6"/>
        <v>17216.823</v>
      </c>
      <c r="AO27" s="78">
        <f t="shared" si="6"/>
        <v>17245.97585</v>
      </c>
      <c r="AP27" s="78">
        <f t="shared" si="6"/>
        <v>17270.68185</v>
      </c>
      <c r="AQ27" s="78">
        <f t="shared" si="6"/>
        <v>17292.61504</v>
      </c>
      <c r="AR27" s="78">
        <f t="shared" si="6"/>
        <v>17312.82173</v>
      </c>
      <c r="AS27" s="78">
        <f t="shared" si="6"/>
        <v>17331.95584</v>
      </c>
      <c r="AT27" s="78">
        <f t="shared" si="6"/>
        <v>17350.42611</v>
      </c>
      <c r="AU27" s="78">
        <f t="shared" si="6"/>
        <v>17368.48797</v>
      </c>
      <c r="AV27" s="78">
        <f t="shared" si="6"/>
        <v>17386.30111</v>
      </c>
      <c r="AW27" s="78">
        <f t="shared" si="6"/>
        <v>17403.96532</v>
      </c>
      <c r="AX27" s="78">
        <f t="shared" si="6"/>
        <v>17421.54298</v>
      </c>
      <c r="AY27" s="71"/>
      <c r="AZ27" s="79">
        <f t="shared" ref="AZ27:BC27" si="7">IFERROR(IF($BF27="Average",AVERAGEIFS($C27:$AX27,$C$24:$AX$24,"&gt;="&amp;AZ$22,$C$24:$AX$24,"&lt;"&amp;AZ$23),IF($BF27="Sum",SUMIFS($C27:$AX27,$C$24:$AX$24,"&gt;="&amp;AZ$22,$C$24:$AX$24,"&lt;"&amp;AZ$23),"")),"ERROR")</f>
        <v>24639.1868</v>
      </c>
      <c r="BA27" s="79">
        <f t="shared" si="7"/>
        <v>50792.26753</v>
      </c>
      <c r="BB27" s="79">
        <f t="shared" si="7"/>
        <v>174839.3061</v>
      </c>
      <c r="BC27" s="79">
        <f t="shared" si="7"/>
        <v>207782.1416</v>
      </c>
      <c r="BD27" s="73"/>
      <c r="BE27" s="79">
        <f t="shared" si="5"/>
        <v>458052.9021</v>
      </c>
      <c r="BF27" s="74" t="s">
        <v>94</v>
      </c>
    </row>
    <row r="28">
      <c r="A28" s="20"/>
      <c r="B28" s="82" t="s">
        <v>145</v>
      </c>
      <c r="C28" s="70">
        <f t="shared" ref="C28:AX28" si="8">C25-C26</f>
        <v>50000</v>
      </c>
      <c r="D28" s="70">
        <f t="shared" si="8"/>
        <v>46300</v>
      </c>
      <c r="E28" s="70">
        <f t="shared" si="8"/>
        <v>45893.8</v>
      </c>
      <c r="F28" s="70">
        <f t="shared" si="8"/>
        <v>45859.8063</v>
      </c>
      <c r="G28" s="70">
        <f t="shared" si="8"/>
        <v>45861.56629</v>
      </c>
      <c r="H28" s="70">
        <f t="shared" si="8"/>
        <v>45858.93886</v>
      </c>
      <c r="I28" s="70">
        <f t="shared" si="8"/>
        <v>45845.43896</v>
      </c>
      <c r="J28" s="70">
        <f t="shared" si="8"/>
        <v>45818.0288</v>
      </c>
      <c r="K28" s="70">
        <f t="shared" si="8"/>
        <v>45773.56086</v>
      </c>
      <c r="L28" s="70">
        <f t="shared" si="8"/>
        <v>45708.25842</v>
      </c>
      <c r="M28" s="70">
        <f t="shared" si="8"/>
        <v>45617.52026</v>
      </c>
      <c r="N28" s="70">
        <f t="shared" si="8"/>
        <v>45495.73244</v>
      </c>
      <c r="O28" s="70">
        <f t="shared" si="8"/>
        <v>45336.04456</v>
      </c>
      <c r="P28" s="70">
        <f t="shared" si="8"/>
        <v>45130.09722</v>
      </c>
      <c r="Q28" s="70">
        <f t="shared" si="8"/>
        <v>44867.6897</v>
      </c>
      <c r="R28" s="70">
        <f t="shared" si="8"/>
        <v>44536.37435</v>
      </c>
      <c r="S28" s="70">
        <f t="shared" si="8"/>
        <v>44120.96164</v>
      </c>
      <c r="T28" s="70">
        <f t="shared" si="8"/>
        <v>43602.91619</v>
      </c>
      <c r="U28" s="70">
        <f t="shared" si="8"/>
        <v>42959.61982</v>
      </c>
      <c r="V28" s="70">
        <f t="shared" si="8"/>
        <v>42163.47219</v>
      </c>
      <c r="W28" s="70">
        <f t="shared" si="8"/>
        <v>41180.79339</v>
      </c>
      <c r="X28" s="70">
        <f t="shared" si="8"/>
        <v>39970.48476</v>
      </c>
      <c r="Y28" s="70">
        <f t="shared" si="8"/>
        <v>38482.39478</v>
      </c>
      <c r="Z28" s="70">
        <f t="shared" si="8"/>
        <v>36655.32498</v>
      </c>
      <c r="AA28" s="70">
        <f t="shared" si="8"/>
        <v>34414.59658</v>
      </c>
      <c r="AB28" s="70">
        <f t="shared" si="8"/>
        <v>31669.08122</v>
      </c>
      <c r="AC28" s="70">
        <f t="shared" si="8"/>
        <v>28307.57753</v>
      </c>
      <c r="AD28" s="70">
        <f t="shared" si="8"/>
        <v>24194.38965</v>
      </c>
      <c r="AE28" s="70">
        <f t="shared" si="8"/>
        <v>21593.82337</v>
      </c>
      <c r="AF28" s="70">
        <f t="shared" si="8"/>
        <v>19974.94177</v>
      </c>
      <c r="AG28" s="70">
        <f t="shared" si="8"/>
        <v>18969.61958</v>
      </c>
      <c r="AH28" s="70">
        <f t="shared" si="8"/>
        <v>18347.77849</v>
      </c>
      <c r="AI28" s="70">
        <f t="shared" si="8"/>
        <v>17965.61957</v>
      </c>
      <c r="AJ28" s="70">
        <f t="shared" si="8"/>
        <v>17733.26851</v>
      </c>
      <c r="AK28" s="70">
        <f t="shared" si="8"/>
        <v>17594.55385</v>
      </c>
      <c r="AL28" s="70">
        <f t="shared" si="8"/>
        <v>17514.36845</v>
      </c>
      <c r="AM28" s="70">
        <f t="shared" si="8"/>
        <v>17470.77035</v>
      </c>
      <c r="AN28" s="70">
        <f t="shared" si="8"/>
        <v>17450.04582</v>
      </c>
      <c r="AO28" s="70">
        <f t="shared" si="8"/>
        <v>17443.62381</v>
      </c>
      <c r="AP28" s="70">
        <f t="shared" si="8"/>
        <v>17446.1474</v>
      </c>
      <c r="AQ28" s="70">
        <f t="shared" si="8"/>
        <v>17454.26852</v>
      </c>
      <c r="AR28" s="70">
        <f t="shared" si="8"/>
        <v>17465.89465</v>
      </c>
      <c r="AS28" s="70">
        <f t="shared" si="8"/>
        <v>17479.71796</v>
      </c>
      <c r="AT28" s="70">
        <f t="shared" si="8"/>
        <v>17494.92106</v>
      </c>
      <c r="AU28" s="70">
        <f t="shared" si="8"/>
        <v>17510.99309</v>
      </c>
      <c r="AV28" s="70">
        <f t="shared" si="8"/>
        <v>17527.61478</v>
      </c>
      <c r="AW28" s="70">
        <f t="shared" si="8"/>
        <v>17544.58658</v>
      </c>
      <c r="AX28" s="70">
        <f t="shared" si="8"/>
        <v>17561.78378</v>
      </c>
      <c r="AY28" s="71"/>
      <c r="AZ28" s="72">
        <f t="shared" ref="AZ28:BC28" si="9">IFERROR(IF($BF28="Average",AVERAGEIFS($C28:$AX28,$C$24:$AX$24,"&gt;="&amp;AZ$22,$C$24:$AX$24,"&lt;"&amp;AZ$23),IF($BF28="Sum",SUMIFS($C28:$AX28,$C$24:$AX$24,"&gt;="&amp;AZ$22,$C$24:$AX$24,"&lt;"&amp;AZ$23),"")),"ERROR")</f>
        <v>554032.6512</v>
      </c>
      <c r="BA28" s="72">
        <f t="shared" si="9"/>
        <v>509006.1736</v>
      </c>
      <c r="BB28" s="72">
        <f t="shared" si="9"/>
        <v>268279.6186</v>
      </c>
      <c r="BC28" s="72">
        <f t="shared" si="9"/>
        <v>209850.3678</v>
      </c>
      <c r="BD28" s="73"/>
      <c r="BE28" s="72">
        <f t="shared" si="5"/>
        <v>1541168.811</v>
      </c>
      <c r="BF28" s="74" t="s">
        <v>94</v>
      </c>
    </row>
    <row r="29">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8"/>
      <c r="AZ29" s="54"/>
      <c r="BA29" s="54"/>
      <c r="BB29" s="54"/>
      <c r="BC29" s="54"/>
      <c r="BD29" s="58"/>
      <c r="BE29" s="54"/>
      <c r="BF29" s="58"/>
    </row>
    <row r="30">
      <c r="A30" s="54"/>
      <c r="B30" s="69" t="s">
        <v>146</v>
      </c>
      <c r="C30" s="119">
        <f>C6</f>
        <v>75000</v>
      </c>
      <c r="D30" s="119">
        <f t="shared" ref="D30:AX30" si="10">C52</f>
        <v>18500</v>
      </c>
      <c r="E30" s="119">
        <f t="shared" si="10"/>
        <v>12197.5</v>
      </c>
      <c r="F30" s="119">
        <f t="shared" si="10"/>
        <v>11693.6625</v>
      </c>
      <c r="G30" s="119">
        <f t="shared" si="10"/>
        <v>11903.38944</v>
      </c>
      <c r="H30" s="119">
        <f t="shared" si="10"/>
        <v>12253.91215</v>
      </c>
      <c r="I30" s="119">
        <f t="shared" si="10"/>
        <v>12692.4982</v>
      </c>
      <c r="J30" s="119">
        <f t="shared" si="10"/>
        <v>13228.93739</v>
      </c>
      <c r="K30" s="119">
        <f t="shared" si="10"/>
        <v>13883.68167</v>
      </c>
      <c r="L30" s="119">
        <f t="shared" si="10"/>
        <v>14682.6638</v>
      </c>
      <c r="M30" s="119">
        <f t="shared" si="10"/>
        <v>15657.64074</v>
      </c>
      <c r="N30" s="119">
        <f t="shared" si="10"/>
        <v>16847.37745</v>
      </c>
      <c r="O30" s="119">
        <f t="shared" si="10"/>
        <v>18299.17919</v>
      </c>
      <c r="P30" s="119">
        <f t="shared" si="10"/>
        <v>20070.77138</v>
      </c>
      <c r="Q30" s="119">
        <f t="shared" si="10"/>
        <v>22232.5947</v>
      </c>
      <c r="R30" s="119">
        <f t="shared" si="10"/>
        <v>24870.60594</v>
      </c>
      <c r="S30" s="119">
        <f t="shared" si="10"/>
        <v>28089.69567</v>
      </c>
      <c r="T30" s="119">
        <f t="shared" si="10"/>
        <v>32017.85889</v>
      </c>
      <c r="U30" s="119">
        <f t="shared" si="10"/>
        <v>36811.28422</v>
      </c>
      <c r="V30" s="119">
        <f t="shared" si="10"/>
        <v>42660.56419</v>
      </c>
      <c r="W30" s="119">
        <f t="shared" si="10"/>
        <v>49798.2734</v>
      </c>
      <c r="X30" s="119">
        <f t="shared" si="10"/>
        <v>58508.216</v>
      </c>
      <c r="Y30" s="119">
        <f t="shared" si="10"/>
        <v>69136.71009</v>
      </c>
      <c r="Z30" s="119">
        <f t="shared" si="10"/>
        <v>82106.35773</v>
      </c>
      <c r="AA30" s="119">
        <f t="shared" si="10"/>
        <v>97932.84815</v>
      </c>
      <c r="AB30" s="119">
        <f t="shared" si="10"/>
        <v>117245.4622</v>
      </c>
      <c r="AC30" s="119">
        <f t="shared" si="10"/>
        <v>140812.0933</v>
      </c>
      <c r="AD30" s="119">
        <f t="shared" si="10"/>
        <v>169569.7798</v>
      </c>
      <c r="AE30" s="119">
        <f t="shared" si="10"/>
        <v>190082.6135</v>
      </c>
      <c r="AF30" s="119">
        <f t="shared" si="10"/>
        <v>203386.4709</v>
      </c>
      <c r="AG30" s="119">
        <f t="shared" si="10"/>
        <v>211855.8441</v>
      </c>
      <c r="AH30" s="119">
        <f t="shared" si="10"/>
        <v>217251.1221</v>
      </c>
      <c r="AI30" s="119">
        <f t="shared" si="10"/>
        <v>220716.761</v>
      </c>
      <c r="AJ30" s="119">
        <f t="shared" si="10"/>
        <v>222975.1198</v>
      </c>
      <c r="AK30" s="119">
        <f t="shared" si="10"/>
        <v>224478.8053</v>
      </c>
      <c r="AL30" s="119">
        <f t="shared" si="10"/>
        <v>225510.8775</v>
      </c>
      <c r="AM30" s="119">
        <f t="shared" si="10"/>
        <v>226248.2781</v>
      </c>
      <c r="AN30" s="119">
        <f t="shared" si="10"/>
        <v>226801.6005</v>
      </c>
      <c r="AO30" s="119">
        <f t="shared" si="10"/>
        <v>227239.9663</v>
      </c>
      <c r="AP30" s="119">
        <f t="shared" si="10"/>
        <v>227606.5768</v>
      </c>
      <c r="AQ30" s="119">
        <f t="shared" si="10"/>
        <v>227928.4328</v>
      </c>
      <c r="AR30" s="119">
        <f t="shared" si="10"/>
        <v>228222.41</v>
      </c>
      <c r="AS30" s="119">
        <f t="shared" si="10"/>
        <v>228499.0557</v>
      </c>
      <c r="AT30" s="119">
        <f t="shared" si="10"/>
        <v>228764.9622</v>
      </c>
      <c r="AU30" s="119">
        <f t="shared" si="10"/>
        <v>229024.2496</v>
      </c>
      <c r="AV30" s="119">
        <f t="shared" si="10"/>
        <v>229279.4933</v>
      </c>
      <c r="AW30" s="119">
        <f t="shared" si="10"/>
        <v>229532.3028</v>
      </c>
      <c r="AX30" s="119">
        <f t="shared" si="10"/>
        <v>229783.6842</v>
      </c>
      <c r="AY30" s="71"/>
      <c r="AZ30" s="119">
        <f t="shared" ref="AZ30:BC30" si="11">IFERROR(IF($BF30="Average",AVERAGEIFS($C30:$AX30,$C$24:$AX$24,"&gt;="&amp;AZ$22,$C$24:$AX$24,"&lt;"&amp;AZ$23),IF($BF30="Sum",SUMIFS($C30:$AX30,$C$24:$AX$24,"&gt;="&amp;AZ$22,$C$24:$AX$24,"&lt;"&amp;AZ$23),"")),"ERROR")</f>
        <v>19045.10528</v>
      </c>
      <c r="BA30" s="119">
        <f t="shared" si="11"/>
        <v>40383.50928</v>
      </c>
      <c r="BB30" s="119">
        <f t="shared" si="11"/>
        <v>186818.1498</v>
      </c>
      <c r="BC30" s="119">
        <f t="shared" si="11"/>
        <v>228244.251</v>
      </c>
      <c r="BD30" s="58"/>
      <c r="BE30" s="119">
        <f t="shared" ref="BE30:BE32" si="14">IF(BF30="Average",AVERAGE(C30:AX30), IF(BF30="Sum",SUM(C30:AX30),))</f>
        <v>118622.7538</v>
      </c>
      <c r="BF30" s="74" t="s">
        <v>119</v>
      </c>
    </row>
    <row r="31">
      <c r="A31" s="20"/>
      <c r="B31" s="76" t="s">
        <v>147</v>
      </c>
      <c r="C31" s="120">
        <f t="shared" ref="C31:AX31" si="12">C30*$C$9</f>
        <v>45000</v>
      </c>
      <c r="D31" s="120">
        <f t="shared" si="12"/>
        <v>11100</v>
      </c>
      <c r="E31" s="120">
        <f t="shared" si="12"/>
        <v>7318.5</v>
      </c>
      <c r="F31" s="120">
        <f t="shared" si="12"/>
        <v>7016.1975</v>
      </c>
      <c r="G31" s="120">
        <f t="shared" si="12"/>
        <v>7142.033663</v>
      </c>
      <c r="H31" s="120">
        <f t="shared" si="12"/>
        <v>7352.347289</v>
      </c>
      <c r="I31" s="120">
        <f t="shared" si="12"/>
        <v>7615.498919</v>
      </c>
      <c r="J31" s="120">
        <f t="shared" si="12"/>
        <v>7937.362436</v>
      </c>
      <c r="K31" s="120">
        <f t="shared" si="12"/>
        <v>8330.209003</v>
      </c>
      <c r="L31" s="120">
        <f t="shared" si="12"/>
        <v>8809.598278</v>
      </c>
      <c r="M31" s="120">
        <f t="shared" si="12"/>
        <v>9394.584441</v>
      </c>
      <c r="N31" s="120">
        <f t="shared" si="12"/>
        <v>10108.42647</v>
      </c>
      <c r="O31" s="120">
        <f t="shared" si="12"/>
        <v>10979.50752</v>
      </c>
      <c r="P31" s="120">
        <f t="shared" si="12"/>
        <v>12042.46283</v>
      </c>
      <c r="Q31" s="120">
        <f t="shared" si="12"/>
        <v>13339.55682</v>
      </c>
      <c r="R31" s="120">
        <f t="shared" si="12"/>
        <v>14922.36356</v>
      </c>
      <c r="S31" s="120">
        <f t="shared" si="12"/>
        <v>16853.8174</v>
      </c>
      <c r="T31" s="120">
        <f t="shared" si="12"/>
        <v>19210.71533</v>
      </c>
      <c r="U31" s="120">
        <f t="shared" si="12"/>
        <v>22086.77053</v>
      </c>
      <c r="V31" s="120">
        <f t="shared" si="12"/>
        <v>25596.33851</v>
      </c>
      <c r="W31" s="120">
        <f t="shared" si="12"/>
        <v>29878.96404</v>
      </c>
      <c r="X31" s="120">
        <f t="shared" si="12"/>
        <v>35104.9296</v>
      </c>
      <c r="Y31" s="120">
        <f t="shared" si="12"/>
        <v>41482.02605</v>
      </c>
      <c r="Z31" s="120">
        <f t="shared" si="12"/>
        <v>49263.81464</v>
      </c>
      <c r="AA31" s="120">
        <f t="shared" si="12"/>
        <v>58759.70889</v>
      </c>
      <c r="AB31" s="120">
        <f t="shared" si="12"/>
        <v>70347.27732</v>
      </c>
      <c r="AC31" s="120">
        <f t="shared" si="12"/>
        <v>84487.25598</v>
      </c>
      <c r="AD31" s="120">
        <f t="shared" si="12"/>
        <v>101741.8679</v>
      </c>
      <c r="AE31" s="120">
        <f t="shared" si="12"/>
        <v>114049.5681</v>
      </c>
      <c r="AF31" s="120">
        <f t="shared" si="12"/>
        <v>122031.8825</v>
      </c>
      <c r="AG31" s="120">
        <f t="shared" si="12"/>
        <v>127113.5065</v>
      </c>
      <c r="AH31" s="120">
        <f t="shared" si="12"/>
        <v>130350.6733</v>
      </c>
      <c r="AI31" s="120">
        <f t="shared" si="12"/>
        <v>132430.0566</v>
      </c>
      <c r="AJ31" s="120">
        <f t="shared" si="12"/>
        <v>133785.0719</v>
      </c>
      <c r="AK31" s="120">
        <f t="shared" si="12"/>
        <v>134687.2832</v>
      </c>
      <c r="AL31" s="120">
        <f t="shared" si="12"/>
        <v>135306.5265</v>
      </c>
      <c r="AM31" s="120">
        <f t="shared" si="12"/>
        <v>135748.9669</v>
      </c>
      <c r="AN31" s="120">
        <f t="shared" si="12"/>
        <v>136080.9603</v>
      </c>
      <c r="AO31" s="120">
        <f t="shared" si="12"/>
        <v>136343.9798</v>
      </c>
      <c r="AP31" s="120">
        <f t="shared" si="12"/>
        <v>136563.9461</v>
      </c>
      <c r="AQ31" s="120">
        <f t="shared" si="12"/>
        <v>136757.0597</v>
      </c>
      <c r="AR31" s="120">
        <f t="shared" si="12"/>
        <v>136933.446</v>
      </c>
      <c r="AS31" s="120">
        <f t="shared" si="12"/>
        <v>137099.4334</v>
      </c>
      <c r="AT31" s="120">
        <f t="shared" si="12"/>
        <v>137258.9773</v>
      </c>
      <c r="AU31" s="120">
        <f t="shared" si="12"/>
        <v>137414.5498</v>
      </c>
      <c r="AV31" s="120">
        <f t="shared" si="12"/>
        <v>137567.696</v>
      </c>
      <c r="AW31" s="120">
        <f t="shared" si="12"/>
        <v>137719.3817</v>
      </c>
      <c r="AX31" s="120">
        <f t="shared" si="12"/>
        <v>137870.2105</v>
      </c>
      <c r="AY31" s="71"/>
      <c r="AZ31" s="120">
        <f t="shared" ref="AZ31:BC31" si="13">IFERROR(IF($BF31="Average",AVERAGEIFS($C31:$AX31,$C$24:$AX$24,"&gt;="&amp;AZ$22,$C$24:$AX$24,"&lt;"&amp;AZ$23),IF($BF31="Sum",SUMIFS($C31:$AX31,$C$24:$AX$24,"&gt;="&amp;AZ$22,$C$24:$AX$24,"&lt;"&amp;AZ$23),"")),"ERROR")</f>
        <v>137124.758</v>
      </c>
      <c r="BA31" s="120">
        <f t="shared" si="13"/>
        <v>290761.2668</v>
      </c>
      <c r="BB31" s="120">
        <f t="shared" si="13"/>
        <v>1345090.679</v>
      </c>
      <c r="BC31" s="120">
        <f t="shared" si="13"/>
        <v>1643358.607</v>
      </c>
      <c r="BD31" s="58"/>
      <c r="BE31" s="120">
        <f t="shared" si="14"/>
        <v>3416335.311</v>
      </c>
      <c r="BF31" s="74" t="s">
        <v>94</v>
      </c>
    </row>
    <row r="32">
      <c r="A32" s="20"/>
      <c r="B32" s="82" t="s">
        <v>148</v>
      </c>
      <c r="C32" s="107">
        <f t="shared" ref="C32:AX32" si="15">C31/$C$19</f>
        <v>15000</v>
      </c>
      <c r="D32" s="107">
        <f t="shared" si="15"/>
        <v>3700</v>
      </c>
      <c r="E32" s="107">
        <f t="shared" si="15"/>
        <v>2439.5</v>
      </c>
      <c r="F32" s="107">
        <f t="shared" si="15"/>
        <v>2338.7325</v>
      </c>
      <c r="G32" s="107">
        <f t="shared" si="15"/>
        <v>2380.677888</v>
      </c>
      <c r="H32" s="107">
        <f t="shared" si="15"/>
        <v>2450.78243</v>
      </c>
      <c r="I32" s="107">
        <f t="shared" si="15"/>
        <v>2538.49964</v>
      </c>
      <c r="J32" s="107">
        <f t="shared" si="15"/>
        <v>2645.787479</v>
      </c>
      <c r="K32" s="107">
        <f t="shared" si="15"/>
        <v>2776.736334</v>
      </c>
      <c r="L32" s="107">
        <f t="shared" si="15"/>
        <v>2936.532759</v>
      </c>
      <c r="M32" s="107">
        <f t="shared" si="15"/>
        <v>3131.528147</v>
      </c>
      <c r="N32" s="107">
        <f t="shared" si="15"/>
        <v>3369.47549</v>
      </c>
      <c r="O32" s="107">
        <f t="shared" si="15"/>
        <v>3659.835839</v>
      </c>
      <c r="P32" s="107">
        <f t="shared" si="15"/>
        <v>4014.154276</v>
      </c>
      <c r="Q32" s="107">
        <f t="shared" si="15"/>
        <v>4446.518941</v>
      </c>
      <c r="R32" s="107">
        <f t="shared" si="15"/>
        <v>4974.121187</v>
      </c>
      <c r="S32" s="107">
        <f t="shared" si="15"/>
        <v>5617.939134</v>
      </c>
      <c r="T32" s="107">
        <f t="shared" si="15"/>
        <v>6403.571777</v>
      </c>
      <c r="U32" s="107">
        <f t="shared" si="15"/>
        <v>7362.256844</v>
      </c>
      <c r="V32" s="107">
        <f t="shared" si="15"/>
        <v>8532.112837</v>
      </c>
      <c r="W32" s="107">
        <f t="shared" si="15"/>
        <v>9959.65468</v>
      </c>
      <c r="X32" s="107">
        <f t="shared" si="15"/>
        <v>11701.6432</v>
      </c>
      <c r="Y32" s="107">
        <f t="shared" si="15"/>
        <v>13827.34202</v>
      </c>
      <c r="Z32" s="107">
        <f t="shared" si="15"/>
        <v>16421.27155</v>
      </c>
      <c r="AA32" s="107">
        <f t="shared" si="15"/>
        <v>19586.56963</v>
      </c>
      <c r="AB32" s="107">
        <f t="shared" si="15"/>
        <v>23449.09244</v>
      </c>
      <c r="AC32" s="107">
        <f t="shared" si="15"/>
        <v>28162.41866</v>
      </c>
      <c r="AD32" s="107">
        <f t="shared" si="15"/>
        <v>33913.95597</v>
      </c>
      <c r="AE32" s="107">
        <f t="shared" si="15"/>
        <v>38016.52271</v>
      </c>
      <c r="AF32" s="107">
        <f t="shared" si="15"/>
        <v>40677.29418</v>
      </c>
      <c r="AG32" s="107">
        <f t="shared" si="15"/>
        <v>42371.16883</v>
      </c>
      <c r="AH32" s="107">
        <f t="shared" si="15"/>
        <v>43450.22442</v>
      </c>
      <c r="AI32" s="107">
        <f t="shared" si="15"/>
        <v>44143.35219</v>
      </c>
      <c r="AJ32" s="107">
        <f t="shared" si="15"/>
        <v>44595.02397</v>
      </c>
      <c r="AK32" s="107">
        <f t="shared" si="15"/>
        <v>44895.76105</v>
      </c>
      <c r="AL32" s="107">
        <f t="shared" si="15"/>
        <v>45102.17549</v>
      </c>
      <c r="AM32" s="107">
        <f t="shared" si="15"/>
        <v>45249.65562</v>
      </c>
      <c r="AN32" s="107">
        <f t="shared" si="15"/>
        <v>45360.3201</v>
      </c>
      <c r="AO32" s="107">
        <f t="shared" si="15"/>
        <v>45447.99327</v>
      </c>
      <c r="AP32" s="107">
        <f t="shared" si="15"/>
        <v>45521.31536</v>
      </c>
      <c r="AQ32" s="107">
        <f t="shared" si="15"/>
        <v>45585.68656</v>
      </c>
      <c r="AR32" s="107">
        <f t="shared" si="15"/>
        <v>45644.48199</v>
      </c>
      <c r="AS32" s="107">
        <f t="shared" si="15"/>
        <v>45699.81114</v>
      </c>
      <c r="AT32" s="107">
        <f t="shared" si="15"/>
        <v>45752.99244</v>
      </c>
      <c r="AU32" s="107">
        <f t="shared" si="15"/>
        <v>45804.84993</v>
      </c>
      <c r="AV32" s="107">
        <f t="shared" si="15"/>
        <v>45855.89866</v>
      </c>
      <c r="AW32" s="107">
        <f t="shared" si="15"/>
        <v>45906.46056</v>
      </c>
      <c r="AX32" s="107">
        <f t="shared" si="15"/>
        <v>45956.73684</v>
      </c>
      <c r="AY32" s="58"/>
      <c r="AZ32" s="121">
        <f t="shared" ref="AZ32:BC32" si="16">IFERROR(IF($BF32="Average",AVERAGEIFS($C32:$AX32,$C$24:$AX$24,"&gt;="&amp;AZ$22,$C$24:$AX$24,"&lt;"&amp;AZ$23),IF($BF32="Sum",SUMIFS($C32:$AX32,$C$24:$AX$24,"&gt;="&amp;AZ$22,$C$24:$AX$24,"&lt;"&amp;AZ$23),"")),"ERROR")</f>
        <v>45708.25267</v>
      </c>
      <c r="BA32" s="121">
        <f t="shared" si="16"/>
        <v>96920.42228</v>
      </c>
      <c r="BB32" s="121">
        <f t="shared" si="16"/>
        <v>448363.5595</v>
      </c>
      <c r="BC32" s="121">
        <f t="shared" si="16"/>
        <v>547786.2025</v>
      </c>
      <c r="BD32" s="73"/>
      <c r="BE32" s="121">
        <f t="shared" si="14"/>
        <v>1138778.437</v>
      </c>
      <c r="BF32" s="74" t="s">
        <v>94</v>
      </c>
    </row>
    <row r="33">
      <c r="A33" s="86"/>
      <c r="B33" s="86"/>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58"/>
      <c r="AZ33" s="88"/>
      <c r="BA33" s="88"/>
      <c r="BB33" s="88"/>
      <c r="BC33" s="88"/>
      <c r="BD33" s="73"/>
      <c r="BE33" s="88"/>
      <c r="BF33" s="58"/>
    </row>
    <row r="34">
      <c r="A34" s="54"/>
      <c r="B34" s="69" t="str">
        <f t="shared" ref="B34:AX34" si="17">B27</f>
        <v>Potential donors referred</v>
      </c>
      <c r="C34" s="122">
        <f t="shared" si="17"/>
        <v>0</v>
      </c>
      <c r="D34" s="122">
        <f t="shared" si="17"/>
        <v>1875</v>
      </c>
      <c r="E34" s="122">
        <f t="shared" si="17"/>
        <v>2103.125</v>
      </c>
      <c r="F34" s="122">
        <f t="shared" si="17"/>
        <v>2145.171875</v>
      </c>
      <c r="G34" s="122">
        <f t="shared" si="17"/>
        <v>2169.366953</v>
      </c>
      <c r="H34" s="122">
        <f t="shared" si="17"/>
        <v>2195.78082</v>
      </c>
      <c r="I34" s="122">
        <f t="shared" si="17"/>
        <v>2227.656021</v>
      </c>
      <c r="J34" s="122">
        <f t="shared" si="17"/>
        <v>2266.511473</v>
      </c>
      <c r="K34" s="122">
        <f t="shared" si="17"/>
        <v>2313.920974</v>
      </c>
      <c r="L34" s="122">
        <f t="shared" si="17"/>
        <v>2371.772894</v>
      </c>
      <c r="M34" s="122">
        <f t="shared" si="17"/>
        <v>2442.367877</v>
      </c>
      <c r="N34" s="122">
        <f t="shared" si="17"/>
        <v>2528.512911</v>
      </c>
      <c r="O34" s="122">
        <f t="shared" si="17"/>
        <v>2633.633233</v>
      </c>
      <c r="P34" s="122">
        <f t="shared" si="17"/>
        <v>2761.908559</v>
      </c>
      <c r="Q34" s="122">
        <f t="shared" si="17"/>
        <v>2918.439274</v>
      </c>
      <c r="R34" s="122">
        <f t="shared" si="17"/>
        <v>3109.449232</v>
      </c>
      <c r="S34" s="122">
        <f t="shared" si="17"/>
        <v>3342.533226</v>
      </c>
      <c r="T34" s="122">
        <f t="shared" si="17"/>
        <v>3626.958965</v>
      </c>
      <c r="U34" s="122">
        <f t="shared" si="17"/>
        <v>3974.035566</v>
      </c>
      <c r="V34" s="122">
        <f t="shared" si="17"/>
        <v>4397.563226</v>
      </c>
      <c r="W34" s="122">
        <f t="shared" si="17"/>
        <v>4914.381927</v>
      </c>
      <c r="X34" s="122">
        <f t="shared" si="17"/>
        <v>5545.041022</v>
      </c>
      <c r="Y34" s="122">
        <f t="shared" si="17"/>
        <v>6314.616294</v>
      </c>
      <c r="Z34" s="122">
        <f t="shared" si="17"/>
        <v>7253.707009</v>
      </c>
      <c r="AA34" s="122">
        <f t="shared" si="17"/>
        <v>8399.652576</v>
      </c>
      <c r="AB34" s="122">
        <f t="shared" si="17"/>
        <v>9798.017208</v>
      </c>
      <c r="AC34" s="122">
        <f t="shared" si="17"/>
        <v>11504.40161</v>
      </c>
      <c r="AD34" s="122">
        <f t="shared" si="17"/>
        <v>13586.65374</v>
      </c>
      <c r="AE34" s="122">
        <f t="shared" si="17"/>
        <v>14912.62073</v>
      </c>
      <c r="AF34" s="122">
        <f t="shared" si="17"/>
        <v>15747.77106</v>
      </c>
      <c r="AG34" s="122">
        <f t="shared" si="17"/>
        <v>16276.1674</v>
      </c>
      <c r="AH34" s="122">
        <f t="shared" si="17"/>
        <v>16612.84892</v>
      </c>
      <c r="AI34" s="122">
        <f t="shared" si="17"/>
        <v>16829.71512</v>
      </c>
      <c r="AJ34" s="122">
        <f t="shared" si="17"/>
        <v>16971.70317</v>
      </c>
      <c r="AK34" s="122">
        <f t="shared" si="17"/>
        <v>17066.89884</v>
      </c>
      <c r="AL34" s="122">
        <f t="shared" si="17"/>
        <v>17132.85572</v>
      </c>
      <c r="AM34" s="122">
        <f t="shared" si="17"/>
        <v>17180.54481</v>
      </c>
      <c r="AN34" s="122">
        <f t="shared" si="17"/>
        <v>17216.823</v>
      </c>
      <c r="AO34" s="122">
        <f t="shared" si="17"/>
        <v>17245.97585</v>
      </c>
      <c r="AP34" s="122">
        <f t="shared" si="17"/>
        <v>17270.68185</v>
      </c>
      <c r="AQ34" s="122">
        <f t="shared" si="17"/>
        <v>17292.61504</v>
      </c>
      <c r="AR34" s="122">
        <f t="shared" si="17"/>
        <v>17312.82173</v>
      </c>
      <c r="AS34" s="122">
        <f t="shared" si="17"/>
        <v>17331.95584</v>
      </c>
      <c r="AT34" s="122">
        <f t="shared" si="17"/>
        <v>17350.42611</v>
      </c>
      <c r="AU34" s="122">
        <f t="shared" si="17"/>
        <v>17368.48797</v>
      </c>
      <c r="AV34" s="122">
        <f t="shared" si="17"/>
        <v>17386.30111</v>
      </c>
      <c r="AW34" s="122">
        <f t="shared" si="17"/>
        <v>17403.96532</v>
      </c>
      <c r="AX34" s="122">
        <f t="shared" si="17"/>
        <v>17421.54298</v>
      </c>
      <c r="AY34" s="58"/>
      <c r="AZ34" s="122">
        <f t="shared" ref="AZ34:BC34" si="18">IFERROR(IF($BF34="Average",AVERAGEIFS($C34:$AX34,$C$24:$AX$24,"&gt;="&amp;AZ$22,$C$24:$AX$24,"&lt;"&amp;AZ$23),IF($BF34="Sum",SUMIFS($C34:$AX34,$C$24:$AX$24,"&gt;="&amp;AZ$22,$C$24:$AX$24,"&lt;"&amp;AZ$23),"")),"ERROR")</f>
        <v>24639.1868</v>
      </c>
      <c r="BA34" s="122">
        <f t="shared" si="18"/>
        <v>50792.26753</v>
      </c>
      <c r="BB34" s="122">
        <f t="shared" si="18"/>
        <v>174839.3061</v>
      </c>
      <c r="BC34" s="122">
        <f t="shared" si="18"/>
        <v>207782.1416</v>
      </c>
      <c r="BD34" s="73"/>
      <c r="BE34" s="122">
        <f t="shared" ref="BE34:BE36" si="21">IF(BF34="Average",AVERAGE(C34:AX34), IF(BF34="Sum",SUM(C34:AX34),))</f>
        <v>458052.9021</v>
      </c>
      <c r="BF34" s="74" t="s">
        <v>94</v>
      </c>
    </row>
    <row r="35">
      <c r="A35" s="54"/>
      <c r="B35" s="123" t="s">
        <v>149</v>
      </c>
      <c r="C35" s="124">
        <f t="shared" ref="C35:AX35" si="19">MIN(C28,C32)</f>
        <v>15000</v>
      </c>
      <c r="D35" s="124">
        <f t="shared" si="19"/>
        <v>3700</v>
      </c>
      <c r="E35" s="124">
        <f t="shared" si="19"/>
        <v>2439.5</v>
      </c>
      <c r="F35" s="124">
        <f t="shared" si="19"/>
        <v>2338.7325</v>
      </c>
      <c r="G35" s="124">
        <f t="shared" si="19"/>
        <v>2380.677888</v>
      </c>
      <c r="H35" s="124">
        <f t="shared" si="19"/>
        <v>2450.78243</v>
      </c>
      <c r="I35" s="124">
        <f t="shared" si="19"/>
        <v>2538.49964</v>
      </c>
      <c r="J35" s="124">
        <f t="shared" si="19"/>
        <v>2645.787479</v>
      </c>
      <c r="K35" s="124">
        <f t="shared" si="19"/>
        <v>2776.736334</v>
      </c>
      <c r="L35" s="124">
        <f t="shared" si="19"/>
        <v>2936.532759</v>
      </c>
      <c r="M35" s="124">
        <f t="shared" si="19"/>
        <v>3131.528147</v>
      </c>
      <c r="N35" s="124">
        <f t="shared" si="19"/>
        <v>3369.47549</v>
      </c>
      <c r="O35" s="124">
        <f t="shared" si="19"/>
        <v>3659.835839</v>
      </c>
      <c r="P35" s="124">
        <f t="shared" si="19"/>
        <v>4014.154276</v>
      </c>
      <c r="Q35" s="124">
        <f t="shared" si="19"/>
        <v>4446.518941</v>
      </c>
      <c r="R35" s="124">
        <f t="shared" si="19"/>
        <v>4974.121187</v>
      </c>
      <c r="S35" s="124">
        <f t="shared" si="19"/>
        <v>5617.939134</v>
      </c>
      <c r="T35" s="124">
        <f t="shared" si="19"/>
        <v>6403.571777</v>
      </c>
      <c r="U35" s="124">
        <f t="shared" si="19"/>
        <v>7362.256844</v>
      </c>
      <c r="V35" s="124">
        <f t="shared" si="19"/>
        <v>8532.112837</v>
      </c>
      <c r="W35" s="124">
        <f t="shared" si="19"/>
        <v>9959.65468</v>
      </c>
      <c r="X35" s="124">
        <f t="shared" si="19"/>
        <v>11701.6432</v>
      </c>
      <c r="Y35" s="124">
        <f t="shared" si="19"/>
        <v>13827.34202</v>
      </c>
      <c r="Z35" s="124">
        <f t="shared" si="19"/>
        <v>16421.27155</v>
      </c>
      <c r="AA35" s="124">
        <f t="shared" si="19"/>
        <v>19586.56963</v>
      </c>
      <c r="AB35" s="124">
        <f t="shared" si="19"/>
        <v>23449.09244</v>
      </c>
      <c r="AC35" s="124">
        <f t="shared" si="19"/>
        <v>28162.41866</v>
      </c>
      <c r="AD35" s="124">
        <f t="shared" si="19"/>
        <v>24194.38965</v>
      </c>
      <c r="AE35" s="124">
        <f t="shared" si="19"/>
        <v>21593.82337</v>
      </c>
      <c r="AF35" s="124">
        <f t="shared" si="19"/>
        <v>19974.94177</v>
      </c>
      <c r="AG35" s="124">
        <f t="shared" si="19"/>
        <v>18969.61958</v>
      </c>
      <c r="AH35" s="124">
        <f t="shared" si="19"/>
        <v>18347.77849</v>
      </c>
      <c r="AI35" s="124">
        <f t="shared" si="19"/>
        <v>17965.61957</v>
      </c>
      <c r="AJ35" s="124">
        <f t="shared" si="19"/>
        <v>17733.26851</v>
      </c>
      <c r="AK35" s="124">
        <f t="shared" si="19"/>
        <v>17594.55385</v>
      </c>
      <c r="AL35" s="124">
        <f t="shared" si="19"/>
        <v>17514.36845</v>
      </c>
      <c r="AM35" s="124">
        <f t="shared" si="19"/>
        <v>17470.77035</v>
      </c>
      <c r="AN35" s="124">
        <f t="shared" si="19"/>
        <v>17450.04582</v>
      </c>
      <c r="AO35" s="124">
        <f t="shared" si="19"/>
        <v>17443.62381</v>
      </c>
      <c r="AP35" s="124">
        <f t="shared" si="19"/>
        <v>17446.1474</v>
      </c>
      <c r="AQ35" s="124">
        <f t="shared" si="19"/>
        <v>17454.26852</v>
      </c>
      <c r="AR35" s="124">
        <f t="shared" si="19"/>
        <v>17465.89465</v>
      </c>
      <c r="AS35" s="124">
        <f t="shared" si="19"/>
        <v>17479.71796</v>
      </c>
      <c r="AT35" s="124">
        <f t="shared" si="19"/>
        <v>17494.92106</v>
      </c>
      <c r="AU35" s="124">
        <f t="shared" si="19"/>
        <v>17510.99309</v>
      </c>
      <c r="AV35" s="124">
        <f t="shared" si="19"/>
        <v>17527.61478</v>
      </c>
      <c r="AW35" s="124">
        <f t="shared" si="19"/>
        <v>17544.58658</v>
      </c>
      <c r="AX35" s="124">
        <f t="shared" si="19"/>
        <v>17561.78378</v>
      </c>
      <c r="AY35" s="58"/>
      <c r="AZ35" s="124">
        <f t="shared" ref="AZ35:BC35" si="20">IFERROR(IF($BF35="Average",AVERAGEIFS($C35:$AX35,$C$24:$AX$24,"&gt;="&amp;AZ$22,$C$24:$AX$24,"&lt;"&amp;AZ$23),IF($BF35="Sum",SUMIFS($C35:$AX35,$C$24:$AX$24,"&gt;="&amp;AZ$22,$C$24:$AX$24,"&lt;"&amp;AZ$23),"")),"ERROR")</f>
        <v>45708.25267</v>
      </c>
      <c r="BA35" s="124">
        <f t="shared" si="20"/>
        <v>96920.42228</v>
      </c>
      <c r="BB35" s="124">
        <f t="shared" si="20"/>
        <v>245086.444</v>
      </c>
      <c r="BC35" s="124">
        <f t="shared" si="20"/>
        <v>209850.3678</v>
      </c>
      <c r="BD35" s="125"/>
      <c r="BE35" s="124">
        <f t="shared" si="21"/>
        <v>597565.4867</v>
      </c>
      <c r="BF35" s="74" t="s">
        <v>94</v>
      </c>
    </row>
    <row r="36">
      <c r="A36" s="54"/>
      <c r="B36" s="82" t="s">
        <v>150</v>
      </c>
      <c r="C36" s="84">
        <f t="shared" ref="C36:AX36" si="22">SUM(C34:C35)</f>
        <v>15000</v>
      </c>
      <c r="D36" s="84">
        <f t="shared" si="22"/>
        <v>5575</v>
      </c>
      <c r="E36" s="84">
        <f t="shared" si="22"/>
        <v>4542.625</v>
      </c>
      <c r="F36" s="84">
        <f t="shared" si="22"/>
        <v>4483.904375</v>
      </c>
      <c r="G36" s="84">
        <f t="shared" si="22"/>
        <v>4550.044841</v>
      </c>
      <c r="H36" s="84">
        <f t="shared" si="22"/>
        <v>4646.56325</v>
      </c>
      <c r="I36" s="84">
        <f t="shared" si="22"/>
        <v>4766.155661</v>
      </c>
      <c r="J36" s="84">
        <f t="shared" si="22"/>
        <v>4912.298952</v>
      </c>
      <c r="K36" s="84">
        <f t="shared" si="22"/>
        <v>5090.657309</v>
      </c>
      <c r="L36" s="84">
        <f t="shared" si="22"/>
        <v>5308.305654</v>
      </c>
      <c r="M36" s="84">
        <f t="shared" si="22"/>
        <v>5573.896024</v>
      </c>
      <c r="N36" s="84">
        <f t="shared" si="22"/>
        <v>5897.988401</v>
      </c>
      <c r="O36" s="84">
        <f t="shared" si="22"/>
        <v>6293.469072</v>
      </c>
      <c r="P36" s="84">
        <f t="shared" si="22"/>
        <v>6776.062835</v>
      </c>
      <c r="Q36" s="84">
        <f t="shared" si="22"/>
        <v>7364.958215</v>
      </c>
      <c r="R36" s="84">
        <f t="shared" si="22"/>
        <v>8083.57042</v>
      </c>
      <c r="S36" s="84">
        <f t="shared" si="22"/>
        <v>8960.47236</v>
      </c>
      <c r="T36" s="84">
        <f t="shared" si="22"/>
        <v>10030.53074</v>
      </c>
      <c r="U36" s="84">
        <f t="shared" si="22"/>
        <v>11336.29241</v>
      </c>
      <c r="V36" s="84">
        <f t="shared" si="22"/>
        <v>12929.67606</v>
      </c>
      <c r="W36" s="84">
        <f t="shared" si="22"/>
        <v>14874.03661</v>
      </c>
      <c r="X36" s="84">
        <f t="shared" si="22"/>
        <v>17246.68422</v>
      </c>
      <c r="Y36" s="84">
        <f t="shared" si="22"/>
        <v>20141.95831</v>
      </c>
      <c r="Z36" s="84">
        <f t="shared" si="22"/>
        <v>23674.97855</v>
      </c>
      <c r="AA36" s="84">
        <f t="shared" si="22"/>
        <v>27986.22221</v>
      </c>
      <c r="AB36" s="84">
        <f t="shared" si="22"/>
        <v>33247.10965</v>
      </c>
      <c r="AC36" s="84">
        <f t="shared" si="22"/>
        <v>39666.82027</v>
      </c>
      <c r="AD36" s="84">
        <f t="shared" si="22"/>
        <v>37781.04339</v>
      </c>
      <c r="AE36" s="84">
        <f t="shared" si="22"/>
        <v>36506.4441</v>
      </c>
      <c r="AF36" s="84">
        <f t="shared" si="22"/>
        <v>35722.71283</v>
      </c>
      <c r="AG36" s="84">
        <f t="shared" si="22"/>
        <v>35245.78698</v>
      </c>
      <c r="AH36" s="84">
        <f t="shared" si="22"/>
        <v>34960.62741</v>
      </c>
      <c r="AI36" s="84">
        <f t="shared" si="22"/>
        <v>34795.33469</v>
      </c>
      <c r="AJ36" s="84">
        <f t="shared" si="22"/>
        <v>34704.97168</v>
      </c>
      <c r="AK36" s="84">
        <f t="shared" si="22"/>
        <v>34661.45269</v>
      </c>
      <c r="AL36" s="84">
        <f t="shared" si="22"/>
        <v>34647.22417</v>
      </c>
      <c r="AM36" s="84">
        <f t="shared" si="22"/>
        <v>34651.31516</v>
      </c>
      <c r="AN36" s="84">
        <f t="shared" si="22"/>
        <v>34666.86882</v>
      </c>
      <c r="AO36" s="84">
        <f t="shared" si="22"/>
        <v>34689.59966</v>
      </c>
      <c r="AP36" s="84">
        <f t="shared" si="22"/>
        <v>34716.82924</v>
      </c>
      <c r="AQ36" s="84">
        <f t="shared" si="22"/>
        <v>34746.88356</v>
      </c>
      <c r="AR36" s="84">
        <f t="shared" si="22"/>
        <v>34778.71637</v>
      </c>
      <c r="AS36" s="84">
        <f t="shared" si="22"/>
        <v>34811.6738</v>
      </c>
      <c r="AT36" s="84">
        <f t="shared" si="22"/>
        <v>34845.34716</v>
      </c>
      <c r="AU36" s="84">
        <f t="shared" si="22"/>
        <v>34879.48107</v>
      </c>
      <c r="AV36" s="84">
        <f t="shared" si="22"/>
        <v>34913.9159</v>
      </c>
      <c r="AW36" s="84">
        <f t="shared" si="22"/>
        <v>34948.55191</v>
      </c>
      <c r="AX36" s="84">
        <f t="shared" si="22"/>
        <v>34983.32677</v>
      </c>
      <c r="AY36" s="58"/>
      <c r="AZ36" s="84">
        <f t="shared" ref="AZ36:BC36" si="23">IFERROR(IF($BF36="Average",AVERAGEIFS($C36:$AX36,$C$24:$AX$24,"&gt;="&amp;AZ$22,$C$24:$AX$24,"&lt;"&amp;AZ$23),IF($BF36="Sum",SUMIFS($C36:$AX36,$C$24:$AX$24,"&gt;="&amp;AZ$22,$C$24:$AX$24,"&lt;"&amp;AZ$23),"")),"ERROR")</f>
        <v>70347.43947</v>
      </c>
      <c r="BA36" s="84">
        <f t="shared" si="23"/>
        <v>147712.6898</v>
      </c>
      <c r="BB36" s="84">
        <f t="shared" si="23"/>
        <v>419925.7501</v>
      </c>
      <c r="BC36" s="84">
        <f t="shared" si="23"/>
        <v>417632.5094</v>
      </c>
      <c r="BD36" s="73"/>
      <c r="BE36" s="84">
        <f t="shared" si="21"/>
        <v>1055618.389</v>
      </c>
      <c r="BF36" s="74" t="s">
        <v>94</v>
      </c>
    </row>
    <row r="37">
      <c r="A37" s="54"/>
      <c r="B37" s="86"/>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58"/>
      <c r="AZ37" s="88"/>
      <c r="BA37" s="88"/>
      <c r="BB37" s="88"/>
      <c r="BC37" s="88"/>
      <c r="BD37" s="73"/>
      <c r="BE37" s="88"/>
      <c r="BF37" s="58"/>
    </row>
    <row r="38">
      <c r="A38" s="54"/>
      <c r="B38" s="69" t="s">
        <v>151</v>
      </c>
      <c r="C38" s="90">
        <f t="shared" ref="C38:AX38" si="24">C36*$C$10</f>
        <v>3750</v>
      </c>
      <c r="D38" s="90">
        <f t="shared" si="24"/>
        <v>1393.75</v>
      </c>
      <c r="E38" s="90">
        <f t="shared" si="24"/>
        <v>1135.65625</v>
      </c>
      <c r="F38" s="90">
        <f t="shared" si="24"/>
        <v>1120.976094</v>
      </c>
      <c r="G38" s="90">
        <f t="shared" si="24"/>
        <v>1137.51121</v>
      </c>
      <c r="H38" s="90">
        <f t="shared" si="24"/>
        <v>1161.640812</v>
      </c>
      <c r="I38" s="90">
        <f t="shared" si="24"/>
        <v>1191.538915</v>
      </c>
      <c r="J38" s="90">
        <f t="shared" si="24"/>
        <v>1228.074738</v>
      </c>
      <c r="K38" s="90">
        <f t="shared" si="24"/>
        <v>1272.664327</v>
      </c>
      <c r="L38" s="90">
        <f t="shared" si="24"/>
        <v>1327.076413</v>
      </c>
      <c r="M38" s="90">
        <f t="shared" si="24"/>
        <v>1393.474006</v>
      </c>
      <c r="N38" s="90">
        <f t="shared" si="24"/>
        <v>1474.4971</v>
      </c>
      <c r="O38" s="90">
        <f t="shared" si="24"/>
        <v>1573.367268</v>
      </c>
      <c r="P38" s="90">
        <f t="shared" si="24"/>
        <v>1694.015709</v>
      </c>
      <c r="Q38" s="90">
        <f t="shared" si="24"/>
        <v>1841.239554</v>
      </c>
      <c r="R38" s="90">
        <f t="shared" si="24"/>
        <v>2020.892605</v>
      </c>
      <c r="S38" s="90">
        <f t="shared" si="24"/>
        <v>2240.11809</v>
      </c>
      <c r="T38" s="90">
        <f t="shared" si="24"/>
        <v>2507.632685</v>
      </c>
      <c r="U38" s="90">
        <f t="shared" si="24"/>
        <v>2834.073102</v>
      </c>
      <c r="V38" s="90">
        <f t="shared" si="24"/>
        <v>3232.419016</v>
      </c>
      <c r="W38" s="90">
        <f t="shared" si="24"/>
        <v>3718.509152</v>
      </c>
      <c r="X38" s="90">
        <f t="shared" si="24"/>
        <v>4311.671055</v>
      </c>
      <c r="Y38" s="90">
        <f t="shared" si="24"/>
        <v>5035.489578</v>
      </c>
      <c r="Z38" s="90">
        <f t="shared" si="24"/>
        <v>5918.744639</v>
      </c>
      <c r="AA38" s="90">
        <f t="shared" si="24"/>
        <v>6996.555552</v>
      </c>
      <c r="AB38" s="90">
        <f t="shared" si="24"/>
        <v>8311.777412</v>
      </c>
      <c r="AC38" s="90">
        <f t="shared" si="24"/>
        <v>9916.705068</v>
      </c>
      <c r="AD38" s="90">
        <f t="shared" si="24"/>
        <v>9445.260847</v>
      </c>
      <c r="AE38" s="90">
        <f t="shared" si="24"/>
        <v>9126.611024</v>
      </c>
      <c r="AF38" s="90">
        <f t="shared" si="24"/>
        <v>8930.678208</v>
      </c>
      <c r="AG38" s="90">
        <f t="shared" si="24"/>
        <v>8811.446745</v>
      </c>
      <c r="AH38" s="90">
        <f t="shared" si="24"/>
        <v>8740.156852</v>
      </c>
      <c r="AI38" s="90">
        <f t="shared" si="24"/>
        <v>8698.833673</v>
      </c>
      <c r="AJ38" s="90">
        <f t="shared" si="24"/>
        <v>8676.242921</v>
      </c>
      <c r="AK38" s="90">
        <f t="shared" si="24"/>
        <v>8665.363173</v>
      </c>
      <c r="AL38" s="90">
        <f t="shared" si="24"/>
        <v>8661.806042</v>
      </c>
      <c r="AM38" s="90">
        <f t="shared" si="24"/>
        <v>8662.828789</v>
      </c>
      <c r="AN38" s="90">
        <f t="shared" si="24"/>
        <v>8666.717206</v>
      </c>
      <c r="AO38" s="90">
        <f t="shared" si="24"/>
        <v>8672.399916</v>
      </c>
      <c r="AP38" s="90">
        <f t="shared" si="24"/>
        <v>8679.207311</v>
      </c>
      <c r="AQ38" s="90">
        <f t="shared" si="24"/>
        <v>8686.72089</v>
      </c>
      <c r="AR38" s="90">
        <f t="shared" si="24"/>
        <v>8694.679094</v>
      </c>
      <c r="AS38" s="90">
        <f t="shared" si="24"/>
        <v>8702.918449</v>
      </c>
      <c r="AT38" s="90">
        <f t="shared" si="24"/>
        <v>8711.336791</v>
      </c>
      <c r="AU38" s="90">
        <f t="shared" si="24"/>
        <v>8719.870267</v>
      </c>
      <c r="AV38" s="90">
        <f t="shared" si="24"/>
        <v>8728.478974</v>
      </c>
      <c r="AW38" s="90">
        <f t="shared" si="24"/>
        <v>8737.137976</v>
      </c>
      <c r="AX38" s="90">
        <f t="shared" si="24"/>
        <v>8745.831691</v>
      </c>
      <c r="AY38" s="58"/>
      <c r="AZ38" s="90">
        <f t="shared" ref="AZ38:BC38" si="25">IFERROR(IF($BF38="Average",AVERAGEIFS($C38:$AX38,$C$24:$AX$24,"&gt;="&amp;AZ$22,$C$24:$AX$24,"&lt;"&amp;AZ$23),IF($BF38="Sum",SUMIFS($C38:$AX38,$C$24:$AX$24,"&gt;="&amp;AZ$22,$C$24:$AX$24,"&lt;"&amp;AZ$23),"")),"ERROR")</f>
        <v>17586.85987</v>
      </c>
      <c r="BA38" s="90">
        <f t="shared" si="25"/>
        <v>36928.17245</v>
      </c>
      <c r="BB38" s="90">
        <f t="shared" si="25"/>
        <v>104981.4375</v>
      </c>
      <c r="BC38" s="90">
        <f t="shared" si="25"/>
        <v>104408.1274</v>
      </c>
      <c r="BD38" s="73"/>
      <c r="BE38" s="90">
        <f t="shared" ref="BE38:BE40" si="28">IF(BF38="Average",AVERAGE(C38:AX38), IF(BF38="Sum",SUM(C38:AX38),))</f>
        <v>263904.5972</v>
      </c>
      <c r="BF38" s="74" t="s">
        <v>94</v>
      </c>
    </row>
    <row r="39">
      <c r="A39" s="54"/>
      <c r="B39" s="76" t="s">
        <v>152</v>
      </c>
      <c r="C39" s="99">
        <v>0.0</v>
      </c>
      <c r="D39" s="99">
        <f t="shared" ref="D39:AX39" si="26">C40*$C$12</f>
        <v>2812.5</v>
      </c>
      <c r="E39" s="99">
        <f t="shared" si="26"/>
        <v>3154.6875</v>
      </c>
      <c r="F39" s="99">
        <f t="shared" si="26"/>
        <v>3217.757813</v>
      </c>
      <c r="G39" s="99">
        <f t="shared" si="26"/>
        <v>3254.05043</v>
      </c>
      <c r="H39" s="99">
        <f t="shared" si="26"/>
        <v>3293.67123</v>
      </c>
      <c r="I39" s="99">
        <f t="shared" si="26"/>
        <v>3341.484032</v>
      </c>
      <c r="J39" s="99">
        <f t="shared" si="26"/>
        <v>3399.76721</v>
      </c>
      <c r="K39" s="99">
        <f t="shared" si="26"/>
        <v>3470.881461</v>
      </c>
      <c r="L39" s="99">
        <f t="shared" si="26"/>
        <v>3557.659341</v>
      </c>
      <c r="M39" s="99">
        <f t="shared" si="26"/>
        <v>3663.551816</v>
      </c>
      <c r="N39" s="99">
        <f t="shared" si="26"/>
        <v>3792.769367</v>
      </c>
      <c r="O39" s="99">
        <f t="shared" si="26"/>
        <v>3950.44985</v>
      </c>
      <c r="P39" s="99">
        <f t="shared" si="26"/>
        <v>4142.862839</v>
      </c>
      <c r="Q39" s="99">
        <f t="shared" si="26"/>
        <v>4377.65891</v>
      </c>
      <c r="R39" s="99">
        <f t="shared" si="26"/>
        <v>4664.173848</v>
      </c>
      <c r="S39" s="99">
        <f t="shared" si="26"/>
        <v>5013.79984</v>
      </c>
      <c r="T39" s="99">
        <f t="shared" si="26"/>
        <v>5440.438447</v>
      </c>
      <c r="U39" s="99">
        <f t="shared" si="26"/>
        <v>5961.05335</v>
      </c>
      <c r="V39" s="99">
        <f t="shared" si="26"/>
        <v>6596.344839</v>
      </c>
      <c r="W39" s="99">
        <f t="shared" si="26"/>
        <v>7371.572891</v>
      </c>
      <c r="X39" s="99">
        <f t="shared" si="26"/>
        <v>8317.561532</v>
      </c>
      <c r="Y39" s="99">
        <f t="shared" si="26"/>
        <v>9471.924441</v>
      </c>
      <c r="Z39" s="99">
        <f t="shared" si="26"/>
        <v>10880.56051</v>
      </c>
      <c r="AA39" s="99">
        <f t="shared" si="26"/>
        <v>12599.47886</v>
      </c>
      <c r="AB39" s="99">
        <f t="shared" si="26"/>
        <v>14697.02581</v>
      </c>
      <c r="AC39" s="99">
        <f t="shared" si="26"/>
        <v>17256.60242</v>
      </c>
      <c r="AD39" s="99">
        <f t="shared" si="26"/>
        <v>20379.98061</v>
      </c>
      <c r="AE39" s="99">
        <f t="shared" si="26"/>
        <v>22368.9311</v>
      </c>
      <c r="AF39" s="99">
        <f t="shared" si="26"/>
        <v>23621.65659</v>
      </c>
      <c r="AG39" s="99">
        <f t="shared" si="26"/>
        <v>24414.2511</v>
      </c>
      <c r="AH39" s="99">
        <f t="shared" si="26"/>
        <v>24919.27338</v>
      </c>
      <c r="AI39" s="99">
        <f t="shared" si="26"/>
        <v>25244.57268</v>
      </c>
      <c r="AJ39" s="99">
        <f t="shared" si="26"/>
        <v>25457.55476</v>
      </c>
      <c r="AK39" s="99">
        <f t="shared" si="26"/>
        <v>25600.34826</v>
      </c>
      <c r="AL39" s="99">
        <f t="shared" si="26"/>
        <v>25699.28358</v>
      </c>
      <c r="AM39" s="99">
        <f t="shared" si="26"/>
        <v>25770.81721</v>
      </c>
      <c r="AN39" s="99">
        <f t="shared" si="26"/>
        <v>25825.2345</v>
      </c>
      <c r="AO39" s="99">
        <f t="shared" si="26"/>
        <v>25868.96378</v>
      </c>
      <c r="AP39" s="99">
        <f t="shared" si="26"/>
        <v>25906.02277</v>
      </c>
      <c r="AQ39" s="99">
        <f t="shared" si="26"/>
        <v>25938.92256</v>
      </c>
      <c r="AR39" s="99">
        <f t="shared" si="26"/>
        <v>25969.23259</v>
      </c>
      <c r="AS39" s="99">
        <f t="shared" si="26"/>
        <v>25997.93376</v>
      </c>
      <c r="AT39" s="99">
        <f t="shared" si="26"/>
        <v>26025.63916</v>
      </c>
      <c r="AU39" s="99">
        <f t="shared" si="26"/>
        <v>26052.73196</v>
      </c>
      <c r="AV39" s="99">
        <f t="shared" si="26"/>
        <v>26079.45167</v>
      </c>
      <c r="AW39" s="99">
        <f t="shared" si="26"/>
        <v>26105.94798</v>
      </c>
      <c r="AX39" s="99">
        <f t="shared" si="26"/>
        <v>26132.31447</v>
      </c>
      <c r="AY39" s="58"/>
      <c r="AZ39" s="99">
        <f t="shared" ref="AZ39:BC39" si="27">IFERROR(IF($BF39="Average",AVERAGEIFS($C39:$AX39,$C$24:$AX$24,"&gt;="&amp;AZ$22,$C$24:$AX$24,"&lt;"&amp;AZ$23),IF($BF39="Sum",SUMIFS($C39:$AX39,$C$24:$AX$24,"&gt;="&amp;AZ$22,$C$24:$AX$24,"&lt;"&amp;AZ$23),"")),"ERROR")</f>
        <v>36958.7802</v>
      </c>
      <c r="BA39" s="99">
        <f t="shared" si="27"/>
        <v>76188.4013</v>
      </c>
      <c r="BB39" s="99">
        <f t="shared" si="27"/>
        <v>262258.9592</v>
      </c>
      <c r="BC39" s="99">
        <f t="shared" si="27"/>
        <v>311673.2124</v>
      </c>
      <c r="BD39" s="73"/>
      <c r="BE39" s="99">
        <f t="shared" si="28"/>
        <v>687079.3531</v>
      </c>
      <c r="BF39" s="74" t="s">
        <v>94</v>
      </c>
    </row>
    <row r="40">
      <c r="A40" s="54"/>
      <c r="B40" s="82" t="s">
        <v>153</v>
      </c>
      <c r="C40" s="84">
        <f t="shared" ref="C40:AX40" si="29">MIN($C$7, SUM(C38:C39))</f>
        <v>3750</v>
      </c>
      <c r="D40" s="84">
        <f t="shared" si="29"/>
        <v>4206.25</v>
      </c>
      <c r="E40" s="84">
        <f t="shared" si="29"/>
        <v>4290.34375</v>
      </c>
      <c r="F40" s="84">
        <f t="shared" si="29"/>
        <v>4338.733906</v>
      </c>
      <c r="G40" s="84">
        <f t="shared" si="29"/>
        <v>4391.56164</v>
      </c>
      <c r="H40" s="84">
        <f t="shared" si="29"/>
        <v>4455.312042</v>
      </c>
      <c r="I40" s="84">
        <f t="shared" si="29"/>
        <v>4533.022947</v>
      </c>
      <c r="J40" s="84">
        <f t="shared" si="29"/>
        <v>4627.841948</v>
      </c>
      <c r="K40" s="84">
        <f t="shared" si="29"/>
        <v>4743.545788</v>
      </c>
      <c r="L40" s="84">
        <f t="shared" si="29"/>
        <v>4884.735755</v>
      </c>
      <c r="M40" s="84">
        <f t="shared" si="29"/>
        <v>5057.025822</v>
      </c>
      <c r="N40" s="84">
        <f t="shared" si="29"/>
        <v>5267.266467</v>
      </c>
      <c r="O40" s="84">
        <f t="shared" si="29"/>
        <v>5523.817118</v>
      </c>
      <c r="P40" s="84">
        <f t="shared" si="29"/>
        <v>5836.878547</v>
      </c>
      <c r="Q40" s="84">
        <f t="shared" si="29"/>
        <v>6218.898464</v>
      </c>
      <c r="R40" s="84">
        <f t="shared" si="29"/>
        <v>6685.066453</v>
      </c>
      <c r="S40" s="84">
        <f t="shared" si="29"/>
        <v>7253.91793</v>
      </c>
      <c r="T40" s="84">
        <f t="shared" si="29"/>
        <v>7948.071133</v>
      </c>
      <c r="U40" s="84">
        <f t="shared" si="29"/>
        <v>8795.126452</v>
      </c>
      <c r="V40" s="84">
        <f t="shared" si="29"/>
        <v>9828.763855</v>
      </c>
      <c r="W40" s="84">
        <f t="shared" si="29"/>
        <v>11090.08204</v>
      </c>
      <c r="X40" s="84">
        <f t="shared" si="29"/>
        <v>12629.23259</v>
      </c>
      <c r="Y40" s="84">
        <f t="shared" si="29"/>
        <v>14507.41402</v>
      </c>
      <c r="Z40" s="84">
        <f t="shared" si="29"/>
        <v>16799.30515</v>
      </c>
      <c r="AA40" s="84">
        <f t="shared" si="29"/>
        <v>19596.03442</v>
      </c>
      <c r="AB40" s="84">
        <f t="shared" si="29"/>
        <v>23008.80322</v>
      </c>
      <c r="AC40" s="84">
        <f t="shared" si="29"/>
        <v>27173.30749</v>
      </c>
      <c r="AD40" s="84">
        <f t="shared" si="29"/>
        <v>29825.24146</v>
      </c>
      <c r="AE40" s="84">
        <f t="shared" si="29"/>
        <v>31495.54212</v>
      </c>
      <c r="AF40" s="84">
        <f t="shared" si="29"/>
        <v>32552.3348</v>
      </c>
      <c r="AG40" s="84">
        <f t="shared" si="29"/>
        <v>33225.69784</v>
      </c>
      <c r="AH40" s="84">
        <f t="shared" si="29"/>
        <v>33659.43024</v>
      </c>
      <c r="AI40" s="84">
        <f t="shared" si="29"/>
        <v>33943.40635</v>
      </c>
      <c r="AJ40" s="84">
        <f t="shared" si="29"/>
        <v>34133.79768</v>
      </c>
      <c r="AK40" s="84">
        <f t="shared" si="29"/>
        <v>34265.71143</v>
      </c>
      <c r="AL40" s="84">
        <f t="shared" si="29"/>
        <v>34361.08962</v>
      </c>
      <c r="AM40" s="84">
        <f t="shared" si="29"/>
        <v>34433.646</v>
      </c>
      <c r="AN40" s="84">
        <f t="shared" si="29"/>
        <v>34491.95171</v>
      </c>
      <c r="AO40" s="84">
        <f t="shared" si="29"/>
        <v>34541.3637</v>
      </c>
      <c r="AP40" s="84">
        <f t="shared" si="29"/>
        <v>34585.23008</v>
      </c>
      <c r="AQ40" s="84">
        <f t="shared" si="29"/>
        <v>34625.64345</v>
      </c>
      <c r="AR40" s="84">
        <f t="shared" si="29"/>
        <v>34663.91168</v>
      </c>
      <c r="AS40" s="84">
        <f t="shared" si="29"/>
        <v>34700.85221</v>
      </c>
      <c r="AT40" s="84">
        <f t="shared" si="29"/>
        <v>34736.97595</v>
      </c>
      <c r="AU40" s="84">
        <f t="shared" si="29"/>
        <v>34772.60223</v>
      </c>
      <c r="AV40" s="84">
        <f t="shared" si="29"/>
        <v>34807.93065</v>
      </c>
      <c r="AW40" s="84">
        <f t="shared" si="29"/>
        <v>34843.08596</v>
      </c>
      <c r="AX40" s="84">
        <f t="shared" si="29"/>
        <v>34878.14616</v>
      </c>
      <c r="AY40" s="58"/>
      <c r="AZ40" s="84">
        <f t="shared" ref="AZ40:BC40" si="30">IFERROR(IF($BF40="Average",AVERAGEIFS($C40:$AX40,$C$24:$AX$24,"&gt;="&amp;AZ$22,$C$24:$AX$24,"&lt;"&amp;AZ$23),IF($BF40="Sum",SUMIFS($C40:$AX40,$C$24:$AX$24,"&gt;="&amp;AZ$22,$C$24:$AX$24,"&lt;"&amp;AZ$23),"")),"ERROR")</f>
        <v>54545.64007</v>
      </c>
      <c r="BA40" s="84">
        <f t="shared" si="30"/>
        <v>113116.5738</v>
      </c>
      <c r="BB40" s="84">
        <f t="shared" si="30"/>
        <v>367240.3967</v>
      </c>
      <c r="BC40" s="84">
        <f t="shared" si="30"/>
        <v>416081.3398</v>
      </c>
      <c r="BD40" s="73"/>
      <c r="BE40" s="84">
        <f t="shared" si="28"/>
        <v>950983.9503</v>
      </c>
      <c r="BF40" s="74" t="s">
        <v>94</v>
      </c>
    </row>
    <row r="41">
      <c r="A41" s="54"/>
      <c r="B41" s="86"/>
      <c r="C41" s="86"/>
      <c r="D41" s="91"/>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58"/>
      <c r="AZ41" s="86"/>
      <c r="BA41" s="86"/>
      <c r="BB41" s="86"/>
      <c r="BC41" s="86"/>
      <c r="BD41" s="58"/>
      <c r="BE41" s="86"/>
      <c r="BF41" s="58"/>
    </row>
    <row r="42">
      <c r="A42" s="50" t="s">
        <v>125</v>
      </c>
      <c r="B42" s="76" t="str">
        <f t="shared" ref="B42:AX42" si="31">B30</f>
        <v>Funds available at the start of the month</v>
      </c>
      <c r="C42" s="126">
        <f t="shared" si="31"/>
        <v>75000</v>
      </c>
      <c r="D42" s="126">
        <f t="shared" si="31"/>
        <v>18500</v>
      </c>
      <c r="E42" s="126">
        <f t="shared" si="31"/>
        <v>12197.5</v>
      </c>
      <c r="F42" s="126">
        <f t="shared" si="31"/>
        <v>11693.6625</v>
      </c>
      <c r="G42" s="126">
        <f t="shared" si="31"/>
        <v>11903.38944</v>
      </c>
      <c r="H42" s="126">
        <f t="shared" si="31"/>
        <v>12253.91215</v>
      </c>
      <c r="I42" s="126">
        <f t="shared" si="31"/>
        <v>12692.4982</v>
      </c>
      <c r="J42" s="126">
        <f t="shared" si="31"/>
        <v>13228.93739</v>
      </c>
      <c r="K42" s="126">
        <f t="shared" si="31"/>
        <v>13883.68167</v>
      </c>
      <c r="L42" s="126">
        <f t="shared" si="31"/>
        <v>14682.6638</v>
      </c>
      <c r="M42" s="126">
        <f t="shared" si="31"/>
        <v>15657.64074</v>
      </c>
      <c r="N42" s="126">
        <f t="shared" si="31"/>
        <v>16847.37745</v>
      </c>
      <c r="O42" s="126">
        <f t="shared" si="31"/>
        <v>18299.17919</v>
      </c>
      <c r="P42" s="126">
        <f t="shared" si="31"/>
        <v>20070.77138</v>
      </c>
      <c r="Q42" s="126">
        <f t="shared" si="31"/>
        <v>22232.5947</v>
      </c>
      <c r="R42" s="126">
        <f t="shared" si="31"/>
        <v>24870.60594</v>
      </c>
      <c r="S42" s="126">
        <f t="shared" si="31"/>
        <v>28089.69567</v>
      </c>
      <c r="T42" s="126">
        <f t="shared" si="31"/>
        <v>32017.85889</v>
      </c>
      <c r="U42" s="126">
        <f t="shared" si="31"/>
        <v>36811.28422</v>
      </c>
      <c r="V42" s="126">
        <f t="shared" si="31"/>
        <v>42660.56419</v>
      </c>
      <c r="W42" s="126">
        <f t="shared" si="31"/>
        <v>49798.2734</v>
      </c>
      <c r="X42" s="126">
        <f t="shared" si="31"/>
        <v>58508.216</v>
      </c>
      <c r="Y42" s="126">
        <f t="shared" si="31"/>
        <v>69136.71009</v>
      </c>
      <c r="Z42" s="126">
        <f t="shared" si="31"/>
        <v>82106.35773</v>
      </c>
      <c r="AA42" s="126">
        <f t="shared" si="31"/>
        <v>97932.84815</v>
      </c>
      <c r="AB42" s="126">
        <f t="shared" si="31"/>
        <v>117245.4622</v>
      </c>
      <c r="AC42" s="126">
        <f t="shared" si="31"/>
        <v>140812.0933</v>
      </c>
      <c r="AD42" s="126">
        <f t="shared" si="31"/>
        <v>169569.7798</v>
      </c>
      <c r="AE42" s="126">
        <f t="shared" si="31"/>
        <v>190082.6135</v>
      </c>
      <c r="AF42" s="126">
        <f t="shared" si="31"/>
        <v>203386.4709</v>
      </c>
      <c r="AG42" s="126">
        <f t="shared" si="31"/>
        <v>211855.8441</v>
      </c>
      <c r="AH42" s="126">
        <f t="shared" si="31"/>
        <v>217251.1221</v>
      </c>
      <c r="AI42" s="126">
        <f t="shared" si="31"/>
        <v>220716.761</v>
      </c>
      <c r="AJ42" s="126">
        <f t="shared" si="31"/>
        <v>222975.1198</v>
      </c>
      <c r="AK42" s="126">
        <f t="shared" si="31"/>
        <v>224478.8053</v>
      </c>
      <c r="AL42" s="126">
        <f t="shared" si="31"/>
        <v>225510.8775</v>
      </c>
      <c r="AM42" s="126">
        <f t="shared" si="31"/>
        <v>226248.2781</v>
      </c>
      <c r="AN42" s="126">
        <f t="shared" si="31"/>
        <v>226801.6005</v>
      </c>
      <c r="AO42" s="126">
        <f t="shared" si="31"/>
        <v>227239.9663</v>
      </c>
      <c r="AP42" s="126">
        <f t="shared" si="31"/>
        <v>227606.5768</v>
      </c>
      <c r="AQ42" s="126">
        <f t="shared" si="31"/>
        <v>227928.4328</v>
      </c>
      <c r="AR42" s="126">
        <f t="shared" si="31"/>
        <v>228222.41</v>
      </c>
      <c r="AS42" s="126">
        <f t="shared" si="31"/>
        <v>228499.0557</v>
      </c>
      <c r="AT42" s="126">
        <f t="shared" si="31"/>
        <v>228764.9622</v>
      </c>
      <c r="AU42" s="126">
        <f t="shared" si="31"/>
        <v>229024.2496</v>
      </c>
      <c r="AV42" s="126">
        <f t="shared" si="31"/>
        <v>229279.4933</v>
      </c>
      <c r="AW42" s="126">
        <f t="shared" si="31"/>
        <v>229532.3028</v>
      </c>
      <c r="AX42" s="126">
        <f t="shared" si="31"/>
        <v>229783.6842</v>
      </c>
      <c r="AY42" s="58"/>
      <c r="AZ42" s="126">
        <f t="shared" ref="AZ42:BC42" si="32">AZ30</f>
        <v>19045.10528</v>
      </c>
      <c r="BA42" s="126">
        <f t="shared" si="32"/>
        <v>40383.50928</v>
      </c>
      <c r="BB42" s="126">
        <f t="shared" si="32"/>
        <v>186818.1498</v>
      </c>
      <c r="BC42" s="126">
        <f t="shared" si="32"/>
        <v>228244.251</v>
      </c>
      <c r="BD42" s="58"/>
      <c r="BE42" s="126">
        <f>BE30</f>
        <v>118622.7538</v>
      </c>
      <c r="BF42" s="58"/>
    </row>
    <row r="43">
      <c r="A43" s="20"/>
      <c r="B43" s="69" t="s">
        <v>154</v>
      </c>
      <c r="C43" s="93">
        <f t="shared" ref="C43:AX43" si="33">C40*$C$11</f>
        <v>75000</v>
      </c>
      <c r="D43" s="93">
        <f t="shared" si="33"/>
        <v>84125</v>
      </c>
      <c r="E43" s="93">
        <f t="shared" si="33"/>
        <v>85806.875</v>
      </c>
      <c r="F43" s="93">
        <f t="shared" si="33"/>
        <v>86774.67813</v>
      </c>
      <c r="G43" s="93">
        <f t="shared" si="33"/>
        <v>87831.2328</v>
      </c>
      <c r="H43" s="93">
        <f t="shared" si="33"/>
        <v>89106.24085</v>
      </c>
      <c r="I43" s="93">
        <f t="shared" si="33"/>
        <v>90660.45894</v>
      </c>
      <c r="J43" s="93">
        <f t="shared" si="33"/>
        <v>92556.83896</v>
      </c>
      <c r="K43" s="93">
        <f t="shared" si="33"/>
        <v>94870.91577</v>
      </c>
      <c r="L43" s="93">
        <f t="shared" si="33"/>
        <v>97694.71509</v>
      </c>
      <c r="M43" s="93">
        <f t="shared" si="33"/>
        <v>101140.5164</v>
      </c>
      <c r="N43" s="93">
        <f t="shared" si="33"/>
        <v>105345.3293</v>
      </c>
      <c r="O43" s="93">
        <f t="shared" si="33"/>
        <v>110476.3424</v>
      </c>
      <c r="P43" s="93">
        <f t="shared" si="33"/>
        <v>116737.5709</v>
      </c>
      <c r="Q43" s="93">
        <f t="shared" si="33"/>
        <v>124377.9693</v>
      </c>
      <c r="R43" s="93">
        <f t="shared" si="33"/>
        <v>133701.3291</v>
      </c>
      <c r="S43" s="93">
        <f t="shared" si="33"/>
        <v>145078.3586</v>
      </c>
      <c r="T43" s="93">
        <f t="shared" si="33"/>
        <v>158961.4227</v>
      </c>
      <c r="U43" s="93">
        <f t="shared" si="33"/>
        <v>175902.529</v>
      </c>
      <c r="V43" s="93">
        <f t="shared" si="33"/>
        <v>196575.2771</v>
      </c>
      <c r="W43" s="93">
        <f t="shared" si="33"/>
        <v>221801.6409</v>
      </c>
      <c r="X43" s="93">
        <f t="shared" si="33"/>
        <v>252584.6518</v>
      </c>
      <c r="Y43" s="93">
        <f t="shared" si="33"/>
        <v>290148.2804</v>
      </c>
      <c r="Z43" s="93">
        <f t="shared" si="33"/>
        <v>335986.1031</v>
      </c>
      <c r="AA43" s="93">
        <f t="shared" si="33"/>
        <v>391920.6883</v>
      </c>
      <c r="AB43" s="93">
        <f t="shared" si="33"/>
        <v>460176.0645</v>
      </c>
      <c r="AC43" s="93">
        <f t="shared" si="33"/>
        <v>543466.1497</v>
      </c>
      <c r="AD43" s="93">
        <f t="shared" si="33"/>
        <v>596504.8292</v>
      </c>
      <c r="AE43" s="93">
        <f t="shared" si="33"/>
        <v>629910.8424</v>
      </c>
      <c r="AF43" s="93">
        <f t="shared" si="33"/>
        <v>651046.696</v>
      </c>
      <c r="AG43" s="93">
        <f t="shared" si="33"/>
        <v>664513.9569</v>
      </c>
      <c r="AH43" s="93">
        <f t="shared" si="33"/>
        <v>673188.6047</v>
      </c>
      <c r="AI43" s="93">
        <f t="shared" si="33"/>
        <v>678868.127</v>
      </c>
      <c r="AJ43" s="93">
        <f t="shared" si="33"/>
        <v>682675.9537</v>
      </c>
      <c r="AK43" s="93">
        <f t="shared" si="33"/>
        <v>685314.2287</v>
      </c>
      <c r="AL43" s="93">
        <f t="shared" si="33"/>
        <v>687221.7924</v>
      </c>
      <c r="AM43" s="93">
        <f t="shared" si="33"/>
        <v>688672.92</v>
      </c>
      <c r="AN43" s="93">
        <f t="shared" si="33"/>
        <v>689839.0341</v>
      </c>
      <c r="AO43" s="93">
        <f t="shared" si="33"/>
        <v>690827.2739</v>
      </c>
      <c r="AP43" s="93">
        <f t="shared" si="33"/>
        <v>691704.6017</v>
      </c>
      <c r="AQ43" s="93">
        <f t="shared" si="33"/>
        <v>692512.869</v>
      </c>
      <c r="AR43" s="93">
        <f t="shared" si="33"/>
        <v>693278.2337</v>
      </c>
      <c r="AS43" s="93">
        <f t="shared" si="33"/>
        <v>694017.0442</v>
      </c>
      <c r="AT43" s="93">
        <f t="shared" si="33"/>
        <v>694739.519</v>
      </c>
      <c r="AU43" s="93">
        <f t="shared" si="33"/>
        <v>695452.0446</v>
      </c>
      <c r="AV43" s="93">
        <f t="shared" si="33"/>
        <v>696158.6129</v>
      </c>
      <c r="AW43" s="93">
        <f t="shared" si="33"/>
        <v>696861.7192</v>
      </c>
      <c r="AX43" s="93">
        <f t="shared" si="33"/>
        <v>697562.9232</v>
      </c>
      <c r="AY43" s="54"/>
      <c r="AZ43" s="93">
        <f t="shared" ref="AZ43:BC43" si="34">IFERROR(IF($BF43="Average",AVERAGEIFS($C43:$AX43,$C$24:$AX$24,"&gt;="&amp;AZ$22,$C$24:$AX$24,"&lt;"&amp;AZ$23),IF($BF43="Sum",SUMIFS($C43:$AX43,$C$24:$AX$24,"&gt;="&amp;AZ$22,$C$24:$AX$24,"&lt;"&amp;AZ$23),"")),"ERROR")</f>
        <v>1090912.801</v>
      </c>
      <c r="BA43" s="93">
        <f t="shared" si="34"/>
        <v>2262331.475</v>
      </c>
      <c r="BB43" s="93">
        <f t="shared" si="34"/>
        <v>7344807.933</v>
      </c>
      <c r="BC43" s="93">
        <f t="shared" si="34"/>
        <v>8321626.796</v>
      </c>
      <c r="BD43" s="20"/>
      <c r="BE43" s="93">
        <f t="shared" ref="BE43:BE44" si="37">IF(BF43="Average",AVERAGE(C43:AX43), IF(BF43="Sum",SUM(C43:AX43),))</f>
        <v>19019679.01</v>
      </c>
      <c r="BF43" s="74" t="s">
        <v>94</v>
      </c>
    </row>
    <row r="44">
      <c r="A44" s="54"/>
      <c r="B44" s="82" t="s">
        <v>155</v>
      </c>
      <c r="C44" s="95">
        <f t="shared" ref="C44:AX44" si="35">C43+C42</f>
        <v>150000</v>
      </c>
      <c r="D44" s="95">
        <f t="shared" si="35"/>
        <v>102625</v>
      </c>
      <c r="E44" s="95">
        <f t="shared" si="35"/>
        <v>98004.375</v>
      </c>
      <c r="F44" s="95">
        <f t="shared" si="35"/>
        <v>98468.34063</v>
      </c>
      <c r="G44" s="95">
        <f t="shared" si="35"/>
        <v>99734.62223</v>
      </c>
      <c r="H44" s="95">
        <f t="shared" si="35"/>
        <v>101360.153</v>
      </c>
      <c r="I44" s="95">
        <f t="shared" si="35"/>
        <v>103352.9571</v>
      </c>
      <c r="J44" s="95">
        <f t="shared" si="35"/>
        <v>105785.7764</v>
      </c>
      <c r="K44" s="95">
        <f t="shared" si="35"/>
        <v>108754.5974</v>
      </c>
      <c r="L44" s="95">
        <f t="shared" si="35"/>
        <v>112377.3789</v>
      </c>
      <c r="M44" s="95">
        <f t="shared" si="35"/>
        <v>116798.1572</v>
      </c>
      <c r="N44" s="95">
        <f t="shared" si="35"/>
        <v>122192.7068</v>
      </c>
      <c r="O44" s="95">
        <f t="shared" si="35"/>
        <v>128775.5216</v>
      </c>
      <c r="P44" s="95">
        <f t="shared" si="35"/>
        <v>136808.3423</v>
      </c>
      <c r="Q44" s="95">
        <f t="shared" si="35"/>
        <v>146610.564</v>
      </c>
      <c r="R44" s="95">
        <f t="shared" si="35"/>
        <v>158571.935</v>
      </c>
      <c r="S44" s="95">
        <f t="shared" si="35"/>
        <v>173168.0543</v>
      </c>
      <c r="T44" s="95">
        <f t="shared" si="35"/>
        <v>190979.2815</v>
      </c>
      <c r="U44" s="95">
        <f t="shared" si="35"/>
        <v>212713.8133</v>
      </c>
      <c r="V44" s="95">
        <f t="shared" si="35"/>
        <v>239235.8413</v>
      </c>
      <c r="W44" s="95">
        <f t="shared" si="35"/>
        <v>271599.9143</v>
      </c>
      <c r="X44" s="95">
        <f t="shared" si="35"/>
        <v>311092.8678</v>
      </c>
      <c r="Y44" s="95">
        <f t="shared" si="35"/>
        <v>359284.9905</v>
      </c>
      <c r="Z44" s="95">
        <f t="shared" si="35"/>
        <v>418092.4608</v>
      </c>
      <c r="AA44" s="95">
        <f t="shared" si="35"/>
        <v>489853.5365</v>
      </c>
      <c r="AB44" s="95">
        <f t="shared" si="35"/>
        <v>577421.5267</v>
      </c>
      <c r="AC44" s="95">
        <f t="shared" si="35"/>
        <v>684278.243</v>
      </c>
      <c r="AD44" s="95">
        <f t="shared" si="35"/>
        <v>766074.6091</v>
      </c>
      <c r="AE44" s="95">
        <f t="shared" si="35"/>
        <v>819993.456</v>
      </c>
      <c r="AF44" s="95">
        <f t="shared" si="35"/>
        <v>854433.1669</v>
      </c>
      <c r="AG44" s="95">
        <f t="shared" si="35"/>
        <v>876369.801</v>
      </c>
      <c r="AH44" s="95">
        <f t="shared" si="35"/>
        <v>890439.7268</v>
      </c>
      <c r="AI44" s="95">
        <f t="shared" si="35"/>
        <v>899584.8879</v>
      </c>
      <c r="AJ44" s="95">
        <f t="shared" si="35"/>
        <v>905651.0735</v>
      </c>
      <c r="AK44" s="95">
        <f t="shared" si="35"/>
        <v>909793.034</v>
      </c>
      <c r="AL44" s="95">
        <f t="shared" si="35"/>
        <v>912732.6698</v>
      </c>
      <c r="AM44" s="95">
        <f t="shared" si="35"/>
        <v>914921.1981</v>
      </c>
      <c r="AN44" s="95">
        <f t="shared" si="35"/>
        <v>916640.6347</v>
      </c>
      <c r="AO44" s="95">
        <f t="shared" si="35"/>
        <v>918067.2402</v>
      </c>
      <c r="AP44" s="95">
        <f t="shared" si="35"/>
        <v>919311.1784</v>
      </c>
      <c r="AQ44" s="95">
        <f t="shared" si="35"/>
        <v>920441.3018</v>
      </c>
      <c r="AR44" s="95">
        <f t="shared" si="35"/>
        <v>921500.6436</v>
      </c>
      <c r="AS44" s="95">
        <f t="shared" si="35"/>
        <v>922516.0999</v>
      </c>
      <c r="AT44" s="95">
        <f t="shared" si="35"/>
        <v>923504.4812</v>
      </c>
      <c r="AU44" s="95">
        <f t="shared" si="35"/>
        <v>924476.2942</v>
      </c>
      <c r="AV44" s="95">
        <f t="shared" si="35"/>
        <v>925438.1062</v>
      </c>
      <c r="AW44" s="95">
        <f t="shared" si="35"/>
        <v>926394.022</v>
      </c>
      <c r="AX44" s="95">
        <f t="shared" si="35"/>
        <v>927346.6075</v>
      </c>
      <c r="AY44" s="114"/>
      <c r="AZ44" s="95">
        <f t="shared" ref="AZ44:BC44" si="36">IFERROR(IF($BF44="Average",AVERAGEIFS($C44:$AX44,$C$24:$AX$24,"&gt;="&amp;AZ$22,$C$24:$AX$24,"&lt;"&amp;AZ$23),IF($BF44="Sum",SUMIFS($C44:$AX44,$C$24:$AX$24,"&gt;="&amp;AZ$22,$C$24:$AX$24,"&lt;"&amp;AZ$23),"")),"ERROR")</f>
        <v>1319454.065</v>
      </c>
      <c r="BA44" s="95">
        <f t="shared" si="36"/>
        <v>2746933.586</v>
      </c>
      <c r="BB44" s="95">
        <f t="shared" si="36"/>
        <v>9586625.731</v>
      </c>
      <c r="BC44" s="95">
        <f t="shared" si="36"/>
        <v>11060557.81</v>
      </c>
      <c r="BD44" s="114"/>
      <c r="BE44" s="95">
        <f t="shared" si="37"/>
        <v>24713571.19</v>
      </c>
      <c r="BF44" s="74" t="s">
        <v>94</v>
      </c>
    </row>
    <row r="4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115"/>
      <c r="AZ45" s="54"/>
      <c r="BA45" s="54"/>
      <c r="BB45" s="54"/>
      <c r="BC45" s="54"/>
      <c r="BD45" s="115"/>
      <c r="BE45" s="54"/>
      <c r="BF45" s="115"/>
    </row>
    <row r="46">
      <c r="A46" s="50" t="s">
        <v>82</v>
      </c>
      <c r="B46" s="69" t="s">
        <v>139</v>
      </c>
      <c r="C46" s="93">
        <f t="shared" ref="C46:AX46" si="38">$C$19*C32</f>
        <v>45000</v>
      </c>
      <c r="D46" s="93">
        <f t="shared" si="38"/>
        <v>11100</v>
      </c>
      <c r="E46" s="93">
        <f t="shared" si="38"/>
        <v>7318.5</v>
      </c>
      <c r="F46" s="93">
        <f t="shared" si="38"/>
        <v>7016.1975</v>
      </c>
      <c r="G46" s="93">
        <f t="shared" si="38"/>
        <v>7142.033663</v>
      </c>
      <c r="H46" s="93">
        <f t="shared" si="38"/>
        <v>7352.347289</v>
      </c>
      <c r="I46" s="93">
        <f t="shared" si="38"/>
        <v>7615.498919</v>
      </c>
      <c r="J46" s="93">
        <f t="shared" si="38"/>
        <v>7937.362436</v>
      </c>
      <c r="K46" s="93">
        <f t="shared" si="38"/>
        <v>8330.209003</v>
      </c>
      <c r="L46" s="93">
        <f t="shared" si="38"/>
        <v>8809.598278</v>
      </c>
      <c r="M46" s="93">
        <f t="shared" si="38"/>
        <v>9394.584441</v>
      </c>
      <c r="N46" s="93">
        <f t="shared" si="38"/>
        <v>10108.42647</v>
      </c>
      <c r="O46" s="93">
        <f t="shared" si="38"/>
        <v>10979.50752</v>
      </c>
      <c r="P46" s="93">
        <f t="shared" si="38"/>
        <v>12042.46283</v>
      </c>
      <c r="Q46" s="93">
        <f t="shared" si="38"/>
        <v>13339.55682</v>
      </c>
      <c r="R46" s="93">
        <f t="shared" si="38"/>
        <v>14922.36356</v>
      </c>
      <c r="S46" s="93">
        <f t="shared" si="38"/>
        <v>16853.8174</v>
      </c>
      <c r="T46" s="93">
        <f t="shared" si="38"/>
        <v>19210.71533</v>
      </c>
      <c r="U46" s="93">
        <f t="shared" si="38"/>
        <v>22086.77053</v>
      </c>
      <c r="V46" s="93">
        <f t="shared" si="38"/>
        <v>25596.33851</v>
      </c>
      <c r="W46" s="93">
        <f t="shared" si="38"/>
        <v>29878.96404</v>
      </c>
      <c r="X46" s="93">
        <f t="shared" si="38"/>
        <v>35104.9296</v>
      </c>
      <c r="Y46" s="93">
        <f t="shared" si="38"/>
        <v>41482.02605</v>
      </c>
      <c r="Z46" s="93">
        <f t="shared" si="38"/>
        <v>49263.81464</v>
      </c>
      <c r="AA46" s="93">
        <f t="shared" si="38"/>
        <v>58759.70889</v>
      </c>
      <c r="AB46" s="93">
        <f t="shared" si="38"/>
        <v>70347.27732</v>
      </c>
      <c r="AC46" s="93">
        <f t="shared" si="38"/>
        <v>84487.25598</v>
      </c>
      <c r="AD46" s="93">
        <f t="shared" si="38"/>
        <v>101741.8679</v>
      </c>
      <c r="AE46" s="93">
        <f t="shared" si="38"/>
        <v>114049.5681</v>
      </c>
      <c r="AF46" s="93">
        <f t="shared" si="38"/>
        <v>122031.8825</v>
      </c>
      <c r="AG46" s="93">
        <f t="shared" si="38"/>
        <v>127113.5065</v>
      </c>
      <c r="AH46" s="93">
        <f t="shared" si="38"/>
        <v>130350.6733</v>
      </c>
      <c r="AI46" s="93">
        <f t="shared" si="38"/>
        <v>132430.0566</v>
      </c>
      <c r="AJ46" s="93">
        <f t="shared" si="38"/>
        <v>133785.0719</v>
      </c>
      <c r="AK46" s="93">
        <f t="shared" si="38"/>
        <v>134687.2832</v>
      </c>
      <c r="AL46" s="93">
        <f t="shared" si="38"/>
        <v>135306.5265</v>
      </c>
      <c r="AM46" s="93">
        <f t="shared" si="38"/>
        <v>135748.9669</v>
      </c>
      <c r="AN46" s="93">
        <f t="shared" si="38"/>
        <v>136080.9603</v>
      </c>
      <c r="AO46" s="93">
        <f t="shared" si="38"/>
        <v>136343.9798</v>
      </c>
      <c r="AP46" s="93">
        <f t="shared" si="38"/>
        <v>136563.9461</v>
      </c>
      <c r="AQ46" s="93">
        <f t="shared" si="38"/>
        <v>136757.0597</v>
      </c>
      <c r="AR46" s="93">
        <f t="shared" si="38"/>
        <v>136933.446</v>
      </c>
      <c r="AS46" s="93">
        <f t="shared" si="38"/>
        <v>137099.4334</v>
      </c>
      <c r="AT46" s="93">
        <f t="shared" si="38"/>
        <v>137258.9773</v>
      </c>
      <c r="AU46" s="93">
        <f t="shared" si="38"/>
        <v>137414.5498</v>
      </c>
      <c r="AV46" s="93">
        <f t="shared" si="38"/>
        <v>137567.696</v>
      </c>
      <c r="AW46" s="93">
        <f t="shared" si="38"/>
        <v>137719.3817</v>
      </c>
      <c r="AX46" s="93">
        <f t="shared" si="38"/>
        <v>137870.2105</v>
      </c>
      <c r="AY46" s="86"/>
      <c r="AZ46" s="93">
        <f t="shared" ref="AZ46:BC46" si="39">IFERROR(IF($BF46="Average",AVERAGEIFS($C46:$AX46,$C$24:$AX$24,"&gt;="&amp;AZ$22,$C$24:$AX$24,"&lt;"&amp;AZ$23),IF($BF46="Sum",SUMIFS($C46:$AX46,$C$24:$AX$24,"&gt;="&amp;AZ$22,$C$24:$AX$24,"&lt;"&amp;AZ$23),"")),"ERROR")</f>
        <v>137124.758</v>
      </c>
      <c r="BA46" s="93">
        <f t="shared" si="39"/>
        <v>290761.2668</v>
      </c>
      <c r="BB46" s="93">
        <f t="shared" si="39"/>
        <v>1345090.679</v>
      </c>
      <c r="BC46" s="93">
        <f t="shared" si="39"/>
        <v>1643358.607</v>
      </c>
      <c r="BD46" s="86"/>
      <c r="BE46" s="93">
        <f t="shared" ref="BE46:BE49" si="42">IF(BF46="Average",AVERAGE(C46:AX46), IF(BF46="Sum",SUM(C46:AX46),))</f>
        <v>3416335.311</v>
      </c>
      <c r="BF46" s="74" t="s">
        <v>94</v>
      </c>
    </row>
    <row r="47">
      <c r="A47" s="8"/>
      <c r="B47" s="69" t="s">
        <v>140</v>
      </c>
      <c r="C47" s="93">
        <f t="shared" ref="C47:AX47" si="40">C40*$C$20</f>
        <v>18750</v>
      </c>
      <c r="D47" s="93">
        <f t="shared" si="40"/>
        <v>21031.25</v>
      </c>
      <c r="E47" s="93">
        <f t="shared" si="40"/>
        <v>21451.71875</v>
      </c>
      <c r="F47" s="93">
        <f t="shared" si="40"/>
        <v>21693.66953</v>
      </c>
      <c r="G47" s="93">
        <f t="shared" si="40"/>
        <v>21957.8082</v>
      </c>
      <c r="H47" s="93">
        <f t="shared" si="40"/>
        <v>22276.56021</v>
      </c>
      <c r="I47" s="93">
        <f t="shared" si="40"/>
        <v>22665.11473</v>
      </c>
      <c r="J47" s="93">
        <f t="shared" si="40"/>
        <v>23139.20974</v>
      </c>
      <c r="K47" s="93">
        <f t="shared" si="40"/>
        <v>23717.72894</v>
      </c>
      <c r="L47" s="93">
        <f t="shared" si="40"/>
        <v>24423.67877</v>
      </c>
      <c r="M47" s="93">
        <f t="shared" si="40"/>
        <v>25285.12911</v>
      </c>
      <c r="N47" s="93">
        <f t="shared" si="40"/>
        <v>26336.33233</v>
      </c>
      <c r="O47" s="93">
        <f t="shared" si="40"/>
        <v>27619.08559</v>
      </c>
      <c r="P47" s="93">
        <f t="shared" si="40"/>
        <v>29184.39274</v>
      </c>
      <c r="Q47" s="93">
        <f t="shared" si="40"/>
        <v>31094.49232</v>
      </c>
      <c r="R47" s="93">
        <f t="shared" si="40"/>
        <v>33425.33226</v>
      </c>
      <c r="S47" s="93">
        <f t="shared" si="40"/>
        <v>36269.58965</v>
      </c>
      <c r="T47" s="93">
        <f t="shared" si="40"/>
        <v>39740.35566</v>
      </c>
      <c r="U47" s="93">
        <f t="shared" si="40"/>
        <v>43975.63226</v>
      </c>
      <c r="V47" s="93">
        <f t="shared" si="40"/>
        <v>49143.81927</v>
      </c>
      <c r="W47" s="93">
        <f t="shared" si="40"/>
        <v>55450.41022</v>
      </c>
      <c r="X47" s="93">
        <f t="shared" si="40"/>
        <v>63146.16294</v>
      </c>
      <c r="Y47" s="93">
        <f t="shared" si="40"/>
        <v>72537.07009</v>
      </c>
      <c r="Z47" s="93">
        <f t="shared" si="40"/>
        <v>83996.52576</v>
      </c>
      <c r="AA47" s="93">
        <f t="shared" si="40"/>
        <v>97980.17208</v>
      </c>
      <c r="AB47" s="93">
        <f t="shared" si="40"/>
        <v>115044.0161</v>
      </c>
      <c r="AC47" s="93">
        <f t="shared" si="40"/>
        <v>135866.5374</v>
      </c>
      <c r="AD47" s="93">
        <f t="shared" si="40"/>
        <v>149126.2073</v>
      </c>
      <c r="AE47" s="93">
        <f t="shared" si="40"/>
        <v>157477.7106</v>
      </c>
      <c r="AF47" s="93">
        <f t="shared" si="40"/>
        <v>162761.674</v>
      </c>
      <c r="AG47" s="93">
        <f t="shared" si="40"/>
        <v>166128.4892</v>
      </c>
      <c r="AH47" s="93">
        <f t="shared" si="40"/>
        <v>168297.1512</v>
      </c>
      <c r="AI47" s="93">
        <f t="shared" si="40"/>
        <v>169717.0317</v>
      </c>
      <c r="AJ47" s="93">
        <f t="shared" si="40"/>
        <v>170668.9884</v>
      </c>
      <c r="AK47" s="93">
        <f t="shared" si="40"/>
        <v>171328.5572</v>
      </c>
      <c r="AL47" s="93">
        <f t="shared" si="40"/>
        <v>171805.4481</v>
      </c>
      <c r="AM47" s="93">
        <f t="shared" si="40"/>
        <v>172168.23</v>
      </c>
      <c r="AN47" s="93">
        <f t="shared" si="40"/>
        <v>172459.7585</v>
      </c>
      <c r="AO47" s="93">
        <f t="shared" si="40"/>
        <v>172706.8185</v>
      </c>
      <c r="AP47" s="93">
        <f t="shared" si="40"/>
        <v>172926.1504</v>
      </c>
      <c r="AQ47" s="93">
        <f t="shared" si="40"/>
        <v>173128.2173</v>
      </c>
      <c r="AR47" s="93">
        <f t="shared" si="40"/>
        <v>173319.5584</v>
      </c>
      <c r="AS47" s="93">
        <f t="shared" si="40"/>
        <v>173504.2611</v>
      </c>
      <c r="AT47" s="93">
        <f t="shared" si="40"/>
        <v>173684.8797</v>
      </c>
      <c r="AU47" s="93">
        <f t="shared" si="40"/>
        <v>173863.0111</v>
      </c>
      <c r="AV47" s="93">
        <f t="shared" si="40"/>
        <v>174039.6532</v>
      </c>
      <c r="AW47" s="93">
        <f t="shared" si="40"/>
        <v>174215.4298</v>
      </c>
      <c r="AX47" s="93">
        <f t="shared" si="40"/>
        <v>174390.7308</v>
      </c>
      <c r="AY47" s="117"/>
      <c r="AZ47" s="93">
        <f t="shared" ref="AZ47:BC47" si="41">IFERROR(IF($BF47="Average",AVERAGEIFS($C47:$AX47,$C$24:$AX$24,"&gt;="&amp;AZ$22,$C$24:$AX$24,"&lt;"&amp;AZ$23),IF($BF47="Sum",SUMIFS($C47:$AX47,$C$24:$AX$24,"&gt;="&amp;AZ$22,$C$24:$AX$24,"&lt;"&amp;AZ$23),"")),"ERROR")</f>
        <v>272728.2003</v>
      </c>
      <c r="BA47" s="93">
        <f t="shared" si="41"/>
        <v>565582.8688</v>
      </c>
      <c r="BB47" s="93">
        <f t="shared" si="41"/>
        <v>1836201.983</v>
      </c>
      <c r="BC47" s="93">
        <f t="shared" si="41"/>
        <v>2080406.699</v>
      </c>
      <c r="BD47" s="117"/>
      <c r="BE47" s="93">
        <f t="shared" si="42"/>
        <v>4754919.751</v>
      </c>
      <c r="BF47" s="74" t="s">
        <v>94</v>
      </c>
    </row>
    <row r="48">
      <c r="A48" s="86"/>
      <c r="B48" s="102" t="s">
        <v>103</v>
      </c>
      <c r="C48" s="103">
        <f t="shared" ref="C48:AX48" si="43">$C$22</f>
        <v>40000</v>
      </c>
      <c r="D48" s="103">
        <f t="shared" si="43"/>
        <v>40000</v>
      </c>
      <c r="E48" s="103">
        <f t="shared" si="43"/>
        <v>40000</v>
      </c>
      <c r="F48" s="103">
        <f t="shared" si="43"/>
        <v>40000</v>
      </c>
      <c r="G48" s="103">
        <f t="shared" si="43"/>
        <v>40000</v>
      </c>
      <c r="H48" s="103">
        <f t="shared" si="43"/>
        <v>40000</v>
      </c>
      <c r="I48" s="103">
        <f t="shared" si="43"/>
        <v>40000</v>
      </c>
      <c r="J48" s="103">
        <f t="shared" si="43"/>
        <v>40000</v>
      </c>
      <c r="K48" s="103">
        <f t="shared" si="43"/>
        <v>40000</v>
      </c>
      <c r="L48" s="103">
        <f t="shared" si="43"/>
        <v>40000</v>
      </c>
      <c r="M48" s="103">
        <f t="shared" si="43"/>
        <v>40000</v>
      </c>
      <c r="N48" s="103">
        <f t="shared" si="43"/>
        <v>40000</v>
      </c>
      <c r="O48" s="103">
        <f t="shared" si="43"/>
        <v>40000</v>
      </c>
      <c r="P48" s="103">
        <f t="shared" si="43"/>
        <v>40000</v>
      </c>
      <c r="Q48" s="103">
        <f t="shared" si="43"/>
        <v>40000</v>
      </c>
      <c r="R48" s="103">
        <f t="shared" si="43"/>
        <v>40000</v>
      </c>
      <c r="S48" s="103">
        <f t="shared" si="43"/>
        <v>40000</v>
      </c>
      <c r="T48" s="103">
        <f t="shared" si="43"/>
        <v>40000</v>
      </c>
      <c r="U48" s="103">
        <f t="shared" si="43"/>
        <v>40000</v>
      </c>
      <c r="V48" s="103">
        <f t="shared" si="43"/>
        <v>40000</v>
      </c>
      <c r="W48" s="103">
        <f t="shared" si="43"/>
        <v>40000</v>
      </c>
      <c r="X48" s="103">
        <f t="shared" si="43"/>
        <v>40000</v>
      </c>
      <c r="Y48" s="103">
        <f t="shared" si="43"/>
        <v>40000</v>
      </c>
      <c r="Z48" s="103">
        <f t="shared" si="43"/>
        <v>40000</v>
      </c>
      <c r="AA48" s="103">
        <f t="shared" si="43"/>
        <v>40000</v>
      </c>
      <c r="AB48" s="103">
        <f t="shared" si="43"/>
        <v>40000</v>
      </c>
      <c r="AC48" s="103">
        <f t="shared" si="43"/>
        <v>40000</v>
      </c>
      <c r="AD48" s="103">
        <f t="shared" si="43"/>
        <v>40000</v>
      </c>
      <c r="AE48" s="103">
        <f t="shared" si="43"/>
        <v>40000</v>
      </c>
      <c r="AF48" s="103">
        <f t="shared" si="43"/>
        <v>40000</v>
      </c>
      <c r="AG48" s="103">
        <f t="shared" si="43"/>
        <v>40000</v>
      </c>
      <c r="AH48" s="103">
        <f t="shared" si="43"/>
        <v>40000</v>
      </c>
      <c r="AI48" s="103">
        <f t="shared" si="43"/>
        <v>40000</v>
      </c>
      <c r="AJ48" s="103">
        <f t="shared" si="43"/>
        <v>40000</v>
      </c>
      <c r="AK48" s="103">
        <f t="shared" si="43"/>
        <v>40000</v>
      </c>
      <c r="AL48" s="103">
        <f t="shared" si="43"/>
        <v>40000</v>
      </c>
      <c r="AM48" s="103">
        <f t="shared" si="43"/>
        <v>40000</v>
      </c>
      <c r="AN48" s="103">
        <f t="shared" si="43"/>
        <v>40000</v>
      </c>
      <c r="AO48" s="103">
        <f t="shared" si="43"/>
        <v>40000</v>
      </c>
      <c r="AP48" s="103">
        <f t="shared" si="43"/>
        <v>40000</v>
      </c>
      <c r="AQ48" s="103">
        <f t="shared" si="43"/>
        <v>40000</v>
      </c>
      <c r="AR48" s="103">
        <f t="shared" si="43"/>
        <v>40000</v>
      </c>
      <c r="AS48" s="103">
        <f t="shared" si="43"/>
        <v>40000</v>
      </c>
      <c r="AT48" s="103">
        <f t="shared" si="43"/>
        <v>40000</v>
      </c>
      <c r="AU48" s="103">
        <f t="shared" si="43"/>
        <v>40000</v>
      </c>
      <c r="AV48" s="103">
        <f t="shared" si="43"/>
        <v>40000</v>
      </c>
      <c r="AW48" s="103">
        <f t="shared" si="43"/>
        <v>40000</v>
      </c>
      <c r="AX48" s="103">
        <f t="shared" si="43"/>
        <v>40000</v>
      </c>
      <c r="AY48" s="114"/>
      <c r="AZ48" s="103">
        <f t="shared" ref="AZ48:BC48" si="44">IFERROR(IF($BF48="Average",AVERAGEIFS($C48:$AX48,$C$24:$AX$24,"&gt;="&amp;AZ$22,$C$24:$AX$24,"&lt;"&amp;AZ$23),IF($BF48="Sum",SUMIFS($C48:$AX48,$C$24:$AX$24,"&gt;="&amp;AZ$22,$C$24:$AX$24,"&lt;"&amp;AZ$23),"")),"ERROR")</f>
        <v>480000</v>
      </c>
      <c r="BA48" s="103">
        <f t="shared" si="44"/>
        <v>480000</v>
      </c>
      <c r="BB48" s="103">
        <f t="shared" si="44"/>
        <v>480000</v>
      </c>
      <c r="BC48" s="103">
        <f t="shared" si="44"/>
        <v>480000</v>
      </c>
      <c r="BD48" s="114"/>
      <c r="BE48" s="103">
        <f t="shared" si="42"/>
        <v>1920000</v>
      </c>
      <c r="BF48" s="74" t="s">
        <v>94</v>
      </c>
    </row>
    <row r="49">
      <c r="A49" s="86"/>
      <c r="B49" s="82" t="s">
        <v>100</v>
      </c>
      <c r="C49" s="95">
        <f t="shared" ref="C49:AX49" si="45">SUM(C46:C48)</f>
        <v>103750</v>
      </c>
      <c r="D49" s="95">
        <f t="shared" si="45"/>
        <v>72131.25</v>
      </c>
      <c r="E49" s="95">
        <f t="shared" si="45"/>
        <v>68770.21875</v>
      </c>
      <c r="F49" s="95">
        <f t="shared" si="45"/>
        <v>68709.86703</v>
      </c>
      <c r="G49" s="95">
        <f t="shared" si="45"/>
        <v>69099.84186</v>
      </c>
      <c r="H49" s="95">
        <f t="shared" si="45"/>
        <v>69628.9075</v>
      </c>
      <c r="I49" s="95">
        <f t="shared" si="45"/>
        <v>70280.61365</v>
      </c>
      <c r="J49" s="95">
        <f t="shared" si="45"/>
        <v>71076.57218</v>
      </c>
      <c r="K49" s="95">
        <f t="shared" si="45"/>
        <v>72047.93794</v>
      </c>
      <c r="L49" s="95">
        <f t="shared" si="45"/>
        <v>73233.27705</v>
      </c>
      <c r="M49" s="95">
        <f t="shared" si="45"/>
        <v>74679.71355</v>
      </c>
      <c r="N49" s="95">
        <f t="shared" si="45"/>
        <v>76444.7588</v>
      </c>
      <c r="O49" s="95">
        <f t="shared" si="45"/>
        <v>78598.59311</v>
      </c>
      <c r="P49" s="95">
        <f t="shared" si="45"/>
        <v>81226.85556</v>
      </c>
      <c r="Q49" s="95">
        <f t="shared" si="45"/>
        <v>84434.04914</v>
      </c>
      <c r="R49" s="95">
        <f t="shared" si="45"/>
        <v>88347.69583</v>
      </c>
      <c r="S49" s="95">
        <f t="shared" si="45"/>
        <v>93123.40705</v>
      </c>
      <c r="T49" s="95">
        <f t="shared" si="45"/>
        <v>98951.07099</v>
      </c>
      <c r="U49" s="95">
        <f t="shared" si="45"/>
        <v>106062.4028</v>
      </c>
      <c r="V49" s="95">
        <f t="shared" si="45"/>
        <v>114740.1578</v>
      </c>
      <c r="W49" s="95">
        <f t="shared" si="45"/>
        <v>125329.3743</v>
      </c>
      <c r="X49" s="95">
        <f t="shared" si="45"/>
        <v>138251.0925</v>
      </c>
      <c r="Y49" s="95">
        <f t="shared" si="45"/>
        <v>154019.0961</v>
      </c>
      <c r="Z49" s="95">
        <f t="shared" si="45"/>
        <v>173260.3404</v>
      </c>
      <c r="AA49" s="95">
        <f t="shared" si="45"/>
        <v>196739.881</v>
      </c>
      <c r="AB49" s="95">
        <f t="shared" si="45"/>
        <v>225391.2934</v>
      </c>
      <c r="AC49" s="95">
        <f t="shared" si="45"/>
        <v>260353.7934</v>
      </c>
      <c r="AD49" s="95">
        <f t="shared" si="45"/>
        <v>290868.0752</v>
      </c>
      <c r="AE49" s="95">
        <f t="shared" si="45"/>
        <v>311527.2787</v>
      </c>
      <c r="AF49" s="95">
        <f t="shared" si="45"/>
        <v>324793.5565</v>
      </c>
      <c r="AG49" s="95">
        <f t="shared" si="45"/>
        <v>333241.9957</v>
      </c>
      <c r="AH49" s="95">
        <f t="shared" si="45"/>
        <v>338647.8244</v>
      </c>
      <c r="AI49" s="95">
        <f t="shared" si="45"/>
        <v>342147.0883</v>
      </c>
      <c r="AJ49" s="95">
        <f t="shared" si="45"/>
        <v>344454.0603</v>
      </c>
      <c r="AK49" s="95">
        <f t="shared" si="45"/>
        <v>346015.8403</v>
      </c>
      <c r="AL49" s="95">
        <f t="shared" si="45"/>
        <v>347111.9746</v>
      </c>
      <c r="AM49" s="95">
        <f t="shared" si="45"/>
        <v>347917.1969</v>
      </c>
      <c r="AN49" s="95">
        <f t="shared" si="45"/>
        <v>348540.7188</v>
      </c>
      <c r="AO49" s="95">
        <f t="shared" si="45"/>
        <v>349050.7983</v>
      </c>
      <c r="AP49" s="95">
        <f t="shared" si="45"/>
        <v>349490.0965</v>
      </c>
      <c r="AQ49" s="95">
        <f t="shared" si="45"/>
        <v>349885.2769</v>
      </c>
      <c r="AR49" s="95">
        <f t="shared" si="45"/>
        <v>350253.0044</v>
      </c>
      <c r="AS49" s="95">
        <f t="shared" si="45"/>
        <v>350603.6945</v>
      </c>
      <c r="AT49" s="95">
        <f t="shared" si="45"/>
        <v>350943.8571</v>
      </c>
      <c r="AU49" s="95">
        <f t="shared" si="45"/>
        <v>351277.5609</v>
      </c>
      <c r="AV49" s="95">
        <f t="shared" si="45"/>
        <v>351607.3492</v>
      </c>
      <c r="AW49" s="95">
        <f t="shared" si="45"/>
        <v>351934.8115</v>
      </c>
      <c r="AX49" s="95">
        <f t="shared" si="45"/>
        <v>352260.9413</v>
      </c>
      <c r="AY49" s="115"/>
      <c r="AZ49" s="95">
        <f t="shared" ref="AZ49:BC49" si="46">IFERROR(IF($BF49="Average",AVERAGEIFS($C49:$AX49,$C$24:$AX$24,"&gt;="&amp;AZ$22,$C$24:$AX$24,"&lt;"&amp;AZ$23),IF($BF49="Sum",SUMIFS($C49:$AX49,$C$24:$AX$24,"&gt;="&amp;AZ$22,$C$24:$AX$24,"&lt;"&amp;AZ$23),"")),"ERROR")</f>
        <v>889852.9583</v>
      </c>
      <c r="BA49" s="95">
        <f t="shared" si="46"/>
        <v>1336344.136</v>
      </c>
      <c r="BB49" s="95">
        <f t="shared" si="46"/>
        <v>3661292.662</v>
      </c>
      <c r="BC49" s="95">
        <f t="shared" si="46"/>
        <v>4203765.306</v>
      </c>
      <c r="BD49" s="115"/>
      <c r="BE49" s="95">
        <f t="shared" si="42"/>
        <v>10091255.06</v>
      </c>
      <c r="BF49" s="74" t="s">
        <v>94</v>
      </c>
    </row>
    <row r="50">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row>
    <row r="51">
      <c r="A51" s="50" t="s">
        <v>135</v>
      </c>
      <c r="B51" s="69" t="s">
        <v>156</v>
      </c>
      <c r="C51" s="93">
        <f t="shared" ref="C51:AX51" si="47">C44-C49</f>
        <v>46250</v>
      </c>
      <c r="D51" s="93">
        <f t="shared" si="47"/>
        <v>30493.75</v>
      </c>
      <c r="E51" s="93">
        <f t="shared" si="47"/>
        <v>29234.15625</v>
      </c>
      <c r="F51" s="93">
        <f t="shared" si="47"/>
        <v>29758.47359</v>
      </c>
      <c r="G51" s="93">
        <f t="shared" si="47"/>
        <v>30634.78037</v>
      </c>
      <c r="H51" s="93">
        <f t="shared" si="47"/>
        <v>31731.24549</v>
      </c>
      <c r="I51" s="93">
        <f t="shared" si="47"/>
        <v>33072.34348</v>
      </c>
      <c r="J51" s="93">
        <f t="shared" si="47"/>
        <v>34709.20418</v>
      </c>
      <c r="K51" s="93">
        <f t="shared" si="47"/>
        <v>36706.65949</v>
      </c>
      <c r="L51" s="93">
        <f t="shared" si="47"/>
        <v>39144.10184</v>
      </c>
      <c r="M51" s="93">
        <f t="shared" si="47"/>
        <v>42118.44362</v>
      </c>
      <c r="N51" s="93">
        <f t="shared" si="47"/>
        <v>45747.94798</v>
      </c>
      <c r="O51" s="93">
        <f t="shared" si="47"/>
        <v>50176.92845</v>
      </c>
      <c r="P51" s="93">
        <f t="shared" si="47"/>
        <v>55581.48676</v>
      </c>
      <c r="Q51" s="93">
        <f t="shared" si="47"/>
        <v>62176.51484</v>
      </c>
      <c r="R51" s="93">
        <f t="shared" si="47"/>
        <v>70224.23917</v>
      </c>
      <c r="S51" s="93">
        <f t="shared" si="47"/>
        <v>80044.64721</v>
      </c>
      <c r="T51" s="93">
        <f t="shared" si="47"/>
        <v>92028.21055</v>
      </c>
      <c r="U51" s="93">
        <f t="shared" si="47"/>
        <v>106651.4105</v>
      </c>
      <c r="V51" s="93">
        <f t="shared" si="47"/>
        <v>124495.6835</v>
      </c>
      <c r="W51" s="93">
        <f t="shared" si="47"/>
        <v>146270.54</v>
      </c>
      <c r="X51" s="93">
        <f t="shared" si="47"/>
        <v>172841.7752</v>
      </c>
      <c r="Y51" s="93">
        <f t="shared" si="47"/>
        <v>205265.8943</v>
      </c>
      <c r="Z51" s="93">
        <f t="shared" si="47"/>
        <v>244832.1204</v>
      </c>
      <c r="AA51" s="93">
        <f t="shared" si="47"/>
        <v>293113.6555</v>
      </c>
      <c r="AB51" s="93">
        <f t="shared" si="47"/>
        <v>352030.2332</v>
      </c>
      <c r="AC51" s="93">
        <f t="shared" si="47"/>
        <v>423924.4496</v>
      </c>
      <c r="AD51" s="93">
        <f t="shared" si="47"/>
        <v>475206.5339</v>
      </c>
      <c r="AE51" s="93">
        <f t="shared" si="47"/>
        <v>508466.1772</v>
      </c>
      <c r="AF51" s="93">
        <f t="shared" si="47"/>
        <v>529639.6103</v>
      </c>
      <c r="AG51" s="93">
        <f t="shared" si="47"/>
        <v>543127.8053</v>
      </c>
      <c r="AH51" s="93">
        <f t="shared" si="47"/>
        <v>551791.9024</v>
      </c>
      <c r="AI51" s="93">
        <f t="shared" si="47"/>
        <v>557437.7996</v>
      </c>
      <c r="AJ51" s="93">
        <f t="shared" si="47"/>
        <v>561197.0132</v>
      </c>
      <c r="AK51" s="93">
        <f t="shared" si="47"/>
        <v>563777.1936</v>
      </c>
      <c r="AL51" s="93">
        <f t="shared" si="47"/>
        <v>565620.6952</v>
      </c>
      <c r="AM51" s="93">
        <f t="shared" si="47"/>
        <v>567004.0013</v>
      </c>
      <c r="AN51" s="93">
        <f t="shared" si="47"/>
        <v>568099.9158</v>
      </c>
      <c r="AO51" s="93">
        <f t="shared" si="47"/>
        <v>569016.442</v>
      </c>
      <c r="AP51" s="93">
        <f t="shared" si="47"/>
        <v>569821.082</v>
      </c>
      <c r="AQ51" s="93">
        <f t="shared" si="47"/>
        <v>570556.0249</v>
      </c>
      <c r="AR51" s="93">
        <f t="shared" si="47"/>
        <v>571247.6392</v>
      </c>
      <c r="AS51" s="93">
        <f t="shared" si="47"/>
        <v>571912.4055</v>
      </c>
      <c r="AT51" s="93">
        <f t="shared" si="47"/>
        <v>572560.6241</v>
      </c>
      <c r="AU51" s="93">
        <f t="shared" si="47"/>
        <v>573198.7333</v>
      </c>
      <c r="AV51" s="93">
        <f t="shared" si="47"/>
        <v>573830.757</v>
      </c>
      <c r="AW51" s="93">
        <f t="shared" si="47"/>
        <v>574459.2105</v>
      </c>
      <c r="AX51" s="93">
        <f t="shared" si="47"/>
        <v>575085.6661</v>
      </c>
      <c r="AY51" s="114"/>
      <c r="AZ51" s="93">
        <f t="shared" ref="AZ51:BC51" si="48">IFERROR(IF($BF51="Average",AVERAGEIFS($C51:$AX51,$C$24:$AX$24,"&gt;="&amp;AZ$22,$C$24:$AX$24,"&lt;"&amp;AZ$23),IF($BF51="Sum",SUMIFS($C51:$AX51,$C$24:$AX$24,"&gt;="&amp;AZ$22,$C$24:$AX$24,"&lt;"&amp;AZ$23),"")),"ERROR")</f>
        <v>35800.09219</v>
      </c>
      <c r="BA51" s="93">
        <f t="shared" si="48"/>
        <v>117549.1209</v>
      </c>
      <c r="BB51" s="93">
        <f t="shared" si="48"/>
        <v>493777.7558</v>
      </c>
      <c r="BC51" s="93">
        <f t="shared" si="48"/>
        <v>571399.3751</v>
      </c>
      <c r="BD51" s="114"/>
      <c r="BE51" s="93">
        <f t="shared" ref="BE51:BE53" si="51">IF(BF51="Average",AVERAGE(C51:AX51), IF(BF51="Sum",SUM(C51:AX51),))</f>
        <v>304631.586</v>
      </c>
      <c r="BF51" s="74" t="s">
        <v>119</v>
      </c>
    </row>
    <row r="52">
      <c r="A52" s="54"/>
      <c r="B52" s="76" t="s">
        <v>157</v>
      </c>
      <c r="C52" s="94">
        <f t="shared" ref="C52:AX52" si="49">MAX(0,C51*(1-$C$18))</f>
        <v>18500</v>
      </c>
      <c r="D52" s="94">
        <f t="shared" si="49"/>
        <v>12197.5</v>
      </c>
      <c r="E52" s="94">
        <f t="shared" si="49"/>
        <v>11693.6625</v>
      </c>
      <c r="F52" s="94">
        <f t="shared" si="49"/>
        <v>11903.38944</v>
      </c>
      <c r="G52" s="94">
        <f t="shared" si="49"/>
        <v>12253.91215</v>
      </c>
      <c r="H52" s="94">
        <f t="shared" si="49"/>
        <v>12692.4982</v>
      </c>
      <c r="I52" s="94">
        <f t="shared" si="49"/>
        <v>13228.93739</v>
      </c>
      <c r="J52" s="94">
        <f t="shared" si="49"/>
        <v>13883.68167</v>
      </c>
      <c r="K52" s="94">
        <f t="shared" si="49"/>
        <v>14682.6638</v>
      </c>
      <c r="L52" s="94">
        <f t="shared" si="49"/>
        <v>15657.64074</v>
      </c>
      <c r="M52" s="94">
        <f t="shared" si="49"/>
        <v>16847.37745</v>
      </c>
      <c r="N52" s="94">
        <f t="shared" si="49"/>
        <v>18299.17919</v>
      </c>
      <c r="O52" s="94">
        <f t="shared" si="49"/>
        <v>20070.77138</v>
      </c>
      <c r="P52" s="94">
        <f t="shared" si="49"/>
        <v>22232.5947</v>
      </c>
      <c r="Q52" s="94">
        <f t="shared" si="49"/>
        <v>24870.60594</v>
      </c>
      <c r="R52" s="94">
        <f t="shared" si="49"/>
        <v>28089.69567</v>
      </c>
      <c r="S52" s="94">
        <f t="shared" si="49"/>
        <v>32017.85889</v>
      </c>
      <c r="T52" s="94">
        <f t="shared" si="49"/>
        <v>36811.28422</v>
      </c>
      <c r="U52" s="94">
        <f t="shared" si="49"/>
        <v>42660.56419</v>
      </c>
      <c r="V52" s="94">
        <f t="shared" si="49"/>
        <v>49798.2734</v>
      </c>
      <c r="W52" s="94">
        <f t="shared" si="49"/>
        <v>58508.216</v>
      </c>
      <c r="X52" s="94">
        <f t="shared" si="49"/>
        <v>69136.71009</v>
      </c>
      <c r="Y52" s="94">
        <f t="shared" si="49"/>
        <v>82106.35773</v>
      </c>
      <c r="Z52" s="94">
        <f t="shared" si="49"/>
        <v>97932.84815</v>
      </c>
      <c r="AA52" s="94">
        <f t="shared" si="49"/>
        <v>117245.4622</v>
      </c>
      <c r="AB52" s="94">
        <f t="shared" si="49"/>
        <v>140812.0933</v>
      </c>
      <c r="AC52" s="94">
        <f t="shared" si="49"/>
        <v>169569.7798</v>
      </c>
      <c r="AD52" s="94">
        <f t="shared" si="49"/>
        <v>190082.6135</v>
      </c>
      <c r="AE52" s="94">
        <f t="shared" si="49"/>
        <v>203386.4709</v>
      </c>
      <c r="AF52" s="94">
        <f t="shared" si="49"/>
        <v>211855.8441</v>
      </c>
      <c r="AG52" s="94">
        <f t="shared" si="49"/>
        <v>217251.1221</v>
      </c>
      <c r="AH52" s="94">
        <f t="shared" si="49"/>
        <v>220716.761</v>
      </c>
      <c r="AI52" s="94">
        <f t="shared" si="49"/>
        <v>222975.1198</v>
      </c>
      <c r="AJ52" s="94">
        <f t="shared" si="49"/>
        <v>224478.8053</v>
      </c>
      <c r="AK52" s="94">
        <f t="shared" si="49"/>
        <v>225510.8775</v>
      </c>
      <c r="AL52" s="94">
        <f t="shared" si="49"/>
        <v>226248.2781</v>
      </c>
      <c r="AM52" s="94">
        <f t="shared" si="49"/>
        <v>226801.6005</v>
      </c>
      <c r="AN52" s="94">
        <f t="shared" si="49"/>
        <v>227239.9663</v>
      </c>
      <c r="AO52" s="94">
        <f t="shared" si="49"/>
        <v>227606.5768</v>
      </c>
      <c r="AP52" s="94">
        <f t="shared" si="49"/>
        <v>227928.4328</v>
      </c>
      <c r="AQ52" s="94">
        <f t="shared" si="49"/>
        <v>228222.41</v>
      </c>
      <c r="AR52" s="94">
        <f t="shared" si="49"/>
        <v>228499.0557</v>
      </c>
      <c r="AS52" s="94">
        <f t="shared" si="49"/>
        <v>228764.9622</v>
      </c>
      <c r="AT52" s="94">
        <f t="shared" si="49"/>
        <v>229024.2496</v>
      </c>
      <c r="AU52" s="94">
        <f t="shared" si="49"/>
        <v>229279.4933</v>
      </c>
      <c r="AV52" s="94">
        <f t="shared" si="49"/>
        <v>229532.3028</v>
      </c>
      <c r="AW52" s="94">
        <f t="shared" si="49"/>
        <v>229783.6842</v>
      </c>
      <c r="AX52" s="94">
        <f t="shared" si="49"/>
        <v>230034.2664</v>
      </c>
      <c r="AY52" s="114"/>
      <c r="AZ52" s="94">
        <f t="shared" ref="AZ52:BC52" si="50">IFERROR(IF($BF52="Average",AVERAGEIFS($C52:$AX52,$C$24:$AX$24,"&gt;="&amp;AZ$22,$C$24:$AX$24,"&lt;"&amp;AZ$23),IF($BF52="Sum",SUMIFS($C52:$AX52,$C$24:$AX$24,"&gt;="&amp;AZ$22,$C$24:$AX$24,"&lt;"&amp;AZ$23),"")),"ERROR")</f>
        <v>14320.03688</v>
      </c>
      <c r="BA52" s="94">
        <f t="shared" si="50"/>
        <v>47019.64836</v>
      </c>
      <c r="BB52" s="94">
        <f t="shared" si="50"/>
        <v>197511.1023</v>
      </c>
      <c r="BC52" s="94">
        <f t="shared" si="50"/>
        <v>228559.7501</v>
      </c>
      <c r="BD52" s="114"/>
      <c r="BE52" s="94">
        <f t="shared" si="51"/>
        <v>121852.6344</v>
      </c>
      <c r="BF52" s="74" t="s">
        <v>119</v>
      </c>
    </row>
    <row r="53">
      <c r="A53" s="54"/>
      <c r="B53" s="82" t="s">
        <v>158</v>
      </c>
      <c r="C53" s="95">
        <f t="shared" ref="C53:AX53" si="52">MAX(0,C51*$C$18)</f>
        <v>27750</v>
      </c>
      <c r="D53" s="95">
        <f t="shared" si="52"/>
        <v>18296.25</v>
      </c>
      <c r="E53" s="95">
        <f t="shared" si="52"/>
        <v>17540.49375</v>
      </c>
      <c r="F53" s="95">
        <f t="shared" si="52"/>
        <v>17855.08416</v>
      </c>
      <c r="G53" s="95">
        <f t="shared" si="52"/>
        <v>18380.86822</v>
      </c>
      <c r="H53" s="95">
        <f t="shared" si="52"/>
        <v>19038.7473</v>
      </c>
      <c r="I53" s="95">
        <f t="shared" si="52"/>
        <v>19843.40609</v>
      </c>
      <c r="J53" s="95">
        <f t="shared" si="52"/>
        <v>20825.52251</v>
      </c>
      <c r="K53" s="95">
        <f t="shared" si="52"/>
        <v>22023.9957</v>
      </c>
      <c r="L53" s="95">
        <f t="shared" si="52"/>
        <v>23486.4611</v>
      </c>
      <c r="M53" s="95">
        <f t="shared" si="52"/>
        <v>25271.06617</v>
      </c>
      <c r="N53" s="95">
        <f t="shared" si="52"/>
        <v>27448.76879</v>
      </c>
      <c r="O53" s="95">
        <f t="shared" si="52"/>
        <v>30106.15707</v>
      </c>
      <c r="P53" s="95">
        <f t="shared" si="52"/>
        <v>33348.89206</v>
      </c>
      <c r="Q53" s="95">
        <f t="shared" si="52"/>
        <v>37305.90891</v>
      </c>
      <c r="R53" s="95">
        <f t="shared" si="52"/>
        <v>42134.5435</v>
      </c>
      <c r="S53" s="95">
        <f t="shared" si="52"/>
        <v>48026.78833</v>
      </c>
      <c r="T53" s="95">
        <f t="shared" si="52"/>
        <v>55216.92633</v>
      </c>
      <c r="U53" s="95">
        <f t="shared" si="52"/>
        <v>63990.84628</v>
      </c>
      <c r="V53" s="95">
        <f t="shared" si="52"/>
        <v>74697.4101</v>
      </c>
      <c r="W53" s="95">
        <f t="shared" si="52"/>
        <v>87762.324</v>
      </c>
      <c r="X53" s="95">
        <f t="shared" si="52"/>
        <v>103705.0651</v>
      </c>
      <c r="Y53" s="95">
        <f t="shared" si="52"/>
        <v>123159.5366</v>
      </c>
      <c r="Z53" s="95">
        <f t="shared" si="52"/>
        <v>146899.2722</v>
      </c>
      <c r="AA53" s="95">
        <f t="shared" si="52"/>
        <v>175868.1933</v>
      </c>
      <c r="AB53" s="95">
        <f t="shared" si="52"/>
        <v>211218.1399</v>
      </c>
      <c r="AC53" s="95">
        <f t="shared" si="52"/>
        <v>254354.6698</v>
      </c>
      <c r="AD53" s="95">
        <f t="shared" si="52"/>
        <v>285123.9203</v>
      </c>
      <c r="AE53" s="95">
        <f t="shared" si="52"/>
        <v>305079.7063</v>
      </c>
      <c r="AF53" s="95">
        <f t="shared" si="52"/>
        <v>317783.7662</v>
      </c>
      <c r="AG53" s="95">
        <f t="shared" si="52"/>
        <v>325876.6832</v>
      </c>
      <c r="AH53" s="95">
        <f t="shared" si="52"/>
        <v>331075.1414</v>
      </c>
      <c r="AI53" s="95">
        <f t="shared" si="52"/>
        <v>334462.6798</v>
      </c>
      <c r="AJ53" s="95">
        <f t="shared" si="52"/>
        <v>336718.2079</v>
      </c>
      <c r="AK53" s="95">
        <f t="shared" si="52"/>
        <v>338266.3162</v>
      </c>
      <c r="AL53" s="95">
        <f t="shared" si="52"/>
        <v>339372.4171</v>
      </c>
      <c r="AM53" s="95">
        <f t="shared" si="52"/>
        <v>340202.4008</v>
      </c>
      <c r="AN53" s="95">
        <f t="shared" si="52"/>
        <v>340859.9495</v>
      </c>
      <c r="AO53" s="95">
        <f t="shared" si="52"/>
        <v>341409.8652</v>
      </c>
      <c r="AP53" s="95">
        <f t="shared" si="52"/>
        <v>341892.6492</v>
      </c>
      <c r="AQ53" s="95">
        <f t="shared" si="52"/>
        <v>342333.6149</v>
      </c>
      <c r="AR53" s="95">
        <f t="shared" si="52"/>
        <v>342748.5835</v>
      </c>
      <c r="AS53" s="95">
        <f t="shared" si="52"/>
        <v>343147.4433</v>
      </c>
      <c r="AT53" s="95">
        <f t="shared" si="52"/>
        <v>343536.3745</v>
      </c>
      <c r="AU53" s="95">
        <f t="shared" si="52"/>
        <v>343919.24</v>
      </c>
      <c r="AV53" s="95">
        <f t="shared" si="52"/>
        <v>344298.4542</v>
      </c>
      <c r="AW53" s="95">
        <f t="shared" si="52"/>
        <v>344675.5263</v>
      </c>
      <c r="AX53" s="95">
        <f t="shared" si="52"/>
        <v>345051.3997</v>
      </c>
      <c r="AY53" s="115"/>
      <c r="AZ53" s="95">
        <f t="shared" ref="AZ53:BC53" si="53">IFERROR(IF($BF53="Average",AVERAGEIFS($C53:$AX53,$C$24:$AX$24,"&gt;="&amp;AZ$22,$C$24:$AX$24,"&lt;"&amp;AZ$23),IF($BF53="Sum",SUMIFS($C53:$AX53,$C$24:$AX$24,"&gt;="&amp;AZ$22,$C$24:$AX$24,"&lt;"&amp;AZ$23),"")),"ERROR")</f>
        <v>257760.6638</v>
      </c>
      <c r="BA53" s="95">
        <f t="shared" si="53"/>
        <v>846353.6705</v>
      </c>
      <c r="BB53" s="95">
        <f t="shared" si="53"/>
        <v>3555199.841</v>
      </c>
      <c r="BC53" s="95">
        <f t="shared" si="53"/>
        <v>4114075.501</v>
      </c>
      <c r="BD53" s="115"/>
      <c r="BE53" s="95">
        <f t="shared" si="51"/>
        <v>8773389.677</v>
      </c>
      <c r="BF53" s="74" t="s">
        <v>94</v>
      </c>
    </row>
    <row r="54">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row>
    <row r="55">
      <c r="A55" s="20"/>
      <c r="B55" s="69" t="s">
        <v>136</v>
      </c>
      <c r="C55" s="72">
        <f>$C$14*$C$16</f>
        <v>10000</v>
      </c>
      <c r="D55" s="72">
        <f t="shared" ref="D55:AX55" si="54">C55*(1+$C$15)</f>
        <v>10010</v>
      </c>
      <c r="E55" s="72">
        <f t="shared" si="54"/>
        <v>10020.01</v>
      </c>
      <c r="F55" s="72">
        <f t="shared" si="54"/>
        <v>10030.03001</v>
      </c>
      <c r="G55" s="72">
        <f t="shared" si="54"/>
        <v>10040.06004</v>
      </c>
      <c r="H55" s="72">
        <f t="shared" si="54"/>
        <v>10050.1001</v>
      </c>
      <c r="I55" s="72">
        <f t="shared" si="54"/>
        <v>10060.1502</v>
      </c>
      <c r="J55" s="72">
        <f t="shared" si="54"/>
        <v>10070.21035</v>
      </c>
      <c r="K55" s="72">
        <f t="shared" si="54"/>
        <v>10080.28056</v>
      </c>
      <c r="L55" s="72">
        <f t="shared" si="54"/>
        <v>10090.36084</v>
      </c>
      <c r="M55" s="72">
        <f t="shared" si="54"/>
        <v>10100.4512</v>
      </c>
      <c r="N55" s="72">
        <f t="shared" si="54"/>
        <v>10110.55165</v>
      </c>
      <c r="O55" s="72">
        <f t="shared" si="54"/>
        <v>10120.6622</v>
      </c>
      <c r="P55" s="72">
        <f t="shared" si="54"/>
        <v>10130.78287</v>
      </c>
      <c r="Q55" s="72">
        <f t="shared" si="54"/>
        <v>10140.91365</v>
      </c>
      <c r="R55" s="72">
        <f t="shared" si="54"/>
        <v>10151.05456</v>
      </c>
      <c r="S55" s="72">
        <f t="shared" si="54"/>
        <v>10161.20562</v>
      </c>
      <c r="T55" s="72">
        <f t="shared" si="54"/>
        <v>10171.36682</v>
      </c>
      <c r="U55" s="72">
        <f t="shared" si="54"/>
        <v>10181.53819</v>
      </c>
      <c r="V55" s="72">
        <f t="shared" si="54"/>
        <v>10191.71973</v>
      </c>
      <c r="W55" s="72">
        <f t="shared" si="54"/>
        <v>10201.91145</v>
      </c>
      <c r="X55" s="72">
        <f t="shared" si="54"/>
        <v>10212.11336</v>
      </c>
      <c r="Y55" s="72">
        <f t="shared" si="54"/>
        <v>10222.32547</v>
      </c>
      <c r="Z55" s="72">
        <f t="shared" si="54"/>
        <v>10232.5478</v>
      </c>
      <c r="AA55" s="72">
        <f t="shared" si="54"/>
        <v>10242.78035</v>
      </c>
      <c r="AB55" s="72">
        <f t="shared" si="54"/>
        <v>10253.02313</v>
      </c>
      <c r="AC55" s="72">
        <f t="shared" si="54"/>
        <v>10263.27615</v>
      </c>
      <c r="AD55" s="72">
        <f t="shared" si="54"/>
        <v>10273.53943</v>
      </c>
      <c r="AE55" s="72">
        <f t="shared" si="54"/>
        <v>10283.81297</v>
      </c>
      <c r="AF55" s="72">
        <f t="shared" si="54"/>
        <v>10294.09678</v>
      </c>
      <c r="AG55" s="72">
        <f t="shared" si="54"/>
        <v>10304.39088</v>
      </c>
      <c r="AH55" s="72">
        <f t="shared" si="54"/>
        <v>10314.69527</v>
      </c>
      <c r="AI55" s="72">
        <f t="shared" si="54"/>
        <v>10325.00996</v>
      </c>
      <c r="AJ55" s="72">
        <f t="shared" si="54"/>
        <v>10335.33497</v>
      </c>
      <c r="AK55" s="72">
        <f t="shared" si="54"/>
        <v>10345.67031</v>
      </c>
      <c r="AL55" s="72">
        <f t="shared" si="54"/>
        <v>10356.01598</v>
      </c>
      <c r="AM55" s="72">
        <f t="shared" si="54"/>
        <v>10366.37199</v>
      </c>
      <c r="AN55" s="72">
        <f t="shared" si="54"/>
        <v>10376.73836</v>
      </c>
      <c r="AO55" s="72">
        <f t="shared" si="54"/>
        <v>10387.1151</v>
      </c>
      <c r="AP55" s="72">
        <f t="shared" si="54"/>
        <v>10397.50222</v>
      </c>
      <c r="AQ55" s="72">
        <f t="shared" si="54"/>
        <v>10407.89972</v>
      </c>
      <c r="AR55" s="72">
        <f t="shared" si="54"/>
        <v>10418.30762</v>
      </c>
      <c r="AS55" s="72">
        <f t="shared" si="54"/>
        <v>10428.72593</v>
      </c>
      <c r="AT55" s="72">
        <f t="shared" si="54"/>
        <v>10439.15465</v>
      </c>
      <c r="AU55" s="72">
        <f t="shared" si="54"/>
        <v>10449.59381</v>
      </c>
      <c r="AV55" s="72">
        <f t="shared" si="54"/>
        <v>10460.0434</v>
      </c>
      <c r="AW55" s="72">
        <f t="shared" si="54"/>
        <v>10470.50345</v>
      </c>
      <c r="AX55" s="72">
        <f t="shared" si="54"/>
        <v>10480.97395</v>
      </c>
      <c r="AY55" s="127"/>
      <c r="AZ55" s="72">
        <f t="shared" ref="AZ55:BC55" si="55">IFERROR(IF($BF55="Average",AVERAGEIFS($C55:$AX55,$C$24:$AX$24,"&gt;="&amp;AZ$22,$C$24:$AX$24,"&lt;"&amp;AZ$23),IF($BF55="Sum",SUMIFS($C55:$AX55,$C$24:$AX$24,"&gt;="&amp;AZ$22,$C$24:$AX$24,"&lt;"&amp;AZ$23),"")),"ERROR")</f>
        <v>10055.18375</v>
      </c>
      <c r="BA55" s="72">
        <f t="shared" si="55"/>
        <v>10176.51181</v>
      </c>
      <c r="BB55" s="72">
        <f t="shared" si="55"/>
        <v>10299.30385</v>
      </c>
      <c r="BC55" s="72">
        <f t="shared" si="55"/>
        <v>10423.57752</v>
      </c>
      <c r="BD55" s="127"/>
      <c r="BE55" s="72">
        <f t="shared" ref="BE55:BE57" si="58">IF(BF55="Average",AVERAGE(C55:AX55), IF(BF55="Sum",SUM(C55:AX55),))</f>
        <v>10238.64423</v>
      </c>
      <c r="BF55" s="74" t="s">
        <v>119</v>
      </c>
    </row>
    <row r="56">
      <c r="A56" s="8"/>
      <c r="B56" s="76" t="s">
        <v>159</v>
      </c>
      <c r="C56" s="106">
        <f>C16</f>
        <v>0.1</v>
      </c>
      <c r="D56" s="106">
        <f t="shared" ref="D56:AX56" si="56">MIN(1,C56*(1+$C$17))</f>
        <v>0.1001</v>
      </c>
      <c r="E56" s="106">
        <f t="shared" si="56"/>
        <v>0.1002001</v>
      </c>
      <c r="F56" s="106">
        <f t="shared" si="56"/>
        <v>0.1003003001</v>
      </c>
      <c r="G56" s="106">
        <f t="shared" si="56"/>
        <v>0.1004006004</v>
      </c>
      <c r="H56" s="106">
        <f t="shared" si="56"/>
        <v>0.100501001</v>
      </c>
      <c r="I56" s="106">
        <f t="shared" si="56"/>
        <v>0.100601502</v>
      </c>
      <c r="J56" s="106">
        <f t="shared" si="56"/>
        <v>0.1007021035</v>
      </c>
      <c r="K56" s="106">
        <f t="shared" si="56"/>
        <v>0.1008028056</v>
      </c>
      <c r="L56" s="106">
        <f t="shared" si="56"/>
        <v>0.1009036084</v>
      </c>
      <c r="M56" s="106">
        <f t="shared" si="56"/>
        <v>0.101004512</v>
      </c>
      <c r="N56" s="106">
        <f t="shared" si="56"/>
        <v>0.1011055165</v>
      </c>
      <c r="O56" s="106">
        <f t="shared" si="56"/>
        <v>0.101206622</v>
      </c>
      <c r="P56" s="106">
        <f t="shared" si="56"/>
        <v>0.1013078287</v>
      </c>
      <c r="Q56" s="106">
        <f t="shared" si="56"/>
        <v>0.1014091365</v>
      </c>
      <c r="R56" s="106">
        <f t="shared" si="56"/>
        <v>0.1015105456</v>
      </c>
      <c r="S56" s="106">
        <f t="shared" si="56"/>
        <v>0.1016120562</v>
      </c>
      <c r="T56" s="106">
        <f t="shared" si="56"/>
        <v>0.1017136682</v>
      </c>
      <c r="U56" s="106">
        <f t="shared" si="56"/>
        <v>0.1018153819</v>
      </c>
      <c r="V56" s="106">
        <f t="shared" si="56"/>
        <v>0.1019171973</v>
      </c>
      <c r="W56" s="106">
        <f t="shared" si="56"/>
        <v>0.1020191145</v>
      </c>
      <c r="X56" s="106">
        <f t="shared" si="56"/>
        <v>0.1021211336</v>
      </c>
      <c r="Y56" s="106">
        <f t="shared" si="56"/>
        <v>0.1022232547</v>
      </c>
      <c r="Z56" s="106">
        <f t="shared" si="56"/>
        <v>0.102325478</v>
      </c>
      <c r="AA56" s="106">
        <f t="shared" si="56"/>
        <v>0.1024278035</v>
      </c>
      <c r="AB56" s="106">
        <f t="shared" si="56"/>
        <v>0.1025302313</v>
      </c>
      <c r="AC56" s="106">
        <f t="shared" si="56"/>
        <v>0.1026327615</v>
      </c>
      <c r="AD56" s="106">
        <f t="shared" si="56"/>
        <v>0.1027353943</v>
      </c>
      <c r="AE56" s="106">
        <f t="shared" si="56"/>
        <v>0.1028381297</v>
      </c>
      <c r="AF56" s="106">
        <f t="shared" si="56"/>
        <v>0.1029409678</v>
      </c>
      <c r="AG56" s="106">
        <f t="shared" si="56"/>
        <v>0.1030439088</v>
      </c>
      <c r="AH56" s="106">
        <f t="shared" si="56"/>
        <v>0.1031469527</v>
      </c>
      <c r="AI56" s="106">
        <f t="shared" si="56"/>
        <v>0.1032500996</v>
      </c>
      <c r="AJ56" s="106">
        <f t="shared" si="56"/>
        <v>0.1033533497</v>
      </c>
      <c r="AK56" s="106">
        <f t="shared" si="56"/>
        <v>0.1034567031</v>
      </c>
      <c r="AL56" s="106">
        <f t="shared" si="56"/>
        <v>0.1035601598</v>
      </c>
      <c r="AM56" s="106">
        <f t="shared" si="56"/>
        <v>0.1036637199</v>
      </c>
      <c r="AN56" s="106">
        <f t="shared" si="56"/>
        <v>0.1037673836</v>
      </c>
      <c r="AO56" s="106">
        <f t="shared" si="56"/>
        <v>0.103871151</v>
      </c>
      <c r="AP56" s="106">
        <f t="shared" si="56"/>
        <v>0.1039750222</v>
      </c>
      <c r="AQ56" s="106">
        <f t="shared" si="56"/>
        <v>0.1040789972</v>
      </c>
      <c r="AR56" s="106">
        <f t="shared" si="56"/>
        <v>0.1041830762</v>
      </c>
      <c r="AS56" s="106">
        <f t="shared" si="56"/>
        <v>0.1042872593</v>
      </c>
      <c r="AT56" s="106">
        <f t="shared" si="56"/>
        <v>0.1043915465</v>
      </c>
      <c r="AU56" s="106">
        <f t="shared" si="56"/>
        <v>0.1044959381</v>
      </c>
      <c r="AV56" s="106">
        <f t="shared" si="56"/>
        <v>0.104600434</v>
      </c>
      <c r="AW56" s="106">
        <f t="shared" si="56"/>
        <v>0.1047050345</v>
      </c>
      <c r="AX56" s="106">
        <f t="shared" si="56"/>
        <v>0.1048097395</v>
      </c>
      <c r="AY56" s="128"/>
      <c r="AZ56" s="106">
        <f t="shared" ref="AZ56:BC56" si="57">IFERROR(IF($BF56="Average",AVERAGEIFS($C56:$AX56,$C$24:$AX$24,"&gt;="&amp;AZ$22,$C$24:$AX$24,"&lt;"&amp;AZ$23),IF($BF56="Sum",SUMIFS($C56:$AX56,$C$24:$AX$24,"&gt;="&amp;AZ$22,$C$24:$AX$24,"&lt;"&amp;AZ$23),"")),"ERROR")</f>
        <v>0.1005518375</v>
      </c>
      <c r="BA56" s="106">
        <f t="shared" si="57"/>
        <v>0.1017651181</v>
      </c>
      <c r="BB56" s="106">
        <f t="shared" si="57"/>
        <v>0.1029930385</v>
      </c>
      <c r="BC56" s="106">
        <f t="shared" si="57"/>
        <v>0.1042357752</v>
      </c>
      <c r="BD56" s="128"/>
      <c r="BE56" s="106">
        <f t="shared" si="58"/>
        <v>0.1023864423</v>
      </c>
      <c r="BF56" s="74" t="s">
        <v>119</v>
      </c>
    </row>
    <row r="57">
      <c r="A57" s="86"/>
      <c r="B57" s="82" t="s">
        <v>160</v>
      </c>
      <c r="C57" s="121">
        <f t="shared" ref="C57:AX57" si="59">C55*C56</f>
        <v>1000</v>
      </c>
      <c r="D57" s="121">
        <f t="shared" si="59"/>
        <v>1002.001</v>
      </c>
      <c r="E57" s="121">
        <f t="shared" si="59"/>
        <v>1004.006004</v>
      </c>
      <c r="F57" s="121">
        <f t="shared" si="59"/>
        <v>1006.01502</v>
      </c>
      <c r="G57" s="121">
        <f t="shared" si="59"/>
        <v>1008.028056</v>
      </c>
      <c r="H57" s="121">
        <f t="shared" si="59"/>
        <v>1010.04512</v>
      </c>
      <c r="I57" s="121">
        <f t="shared" si="59"/>
        <v>1012.06622</v>
      </c>
      <c r="J57" s="121">
        <f t="shared" si="59"/>
        <v>1014.091365</v>
      </c>
      <c r="K57" s="121">
        <f t="shared" si="59"/>
        <v>1016.120562</v>
      </c>
      <c r="L57" s="121">
        <f t="shared" si="59"/>
        <v>1018.153819</v>
      </c>
      <c r="M57" s="121">
        <f t="shared" si="59"/>
        <v>1020.191145</v>
      </c>
      <c r="N57" s="121">
        <f t="shared" si="59"/>
        <v>1022.232547</v>
      </c>
      <c r="O57" s="121">
        <f t="shared" si="59"/>
        <v>1024.278035</v>
      </c>
      <c r="P57" s="121">
        <f t="shared" si="59"/>
        <v>1026.327615</v>
      </c>
      <c r="Q57" s="121">
        <f t="shared" si="59"/>
        <v>1028.381297</v>
      </c>
      <c r="R57" s="121">
        <f t="shared" si="59"/>
        <v>1030.439088</v>
      </c>
      <c r="S57" s="121">
        <f t="shared" si="59"/>
        <v>1032.500996</v>
      </c>
      <c r="T57" s="121">
        <f t="shared" si="59"/>
        <v>1034.567031</v>
      </c>
      <c r="U57" s="121">
        <f t="shared" si="59"/>
        <v>1036.637199</v>
      </c>
      <c r="V57" s="121">
        <f t="shared" si="59"/>
        <v>1038.71151</v>
      </c>
      <c r="W57" s="121">
        <f t="shared" si="59"/>
        <v>1040.789972</v>
      </c>
      <c r="X57" s="121">
        <f t="shared" si="59"/>
        <v>1042.872593</v>
      </c>
      <c r="Y57" s="121">
        <f t="shared" si="59"/>
        <v>1044.959381</v>
      </c>
      <c r="Z57" s="121">
        <f t="shared" si="59"/>
        <v>1047.050345</v>
      </c>
      <c r="AA57" s="121">
        <f t="shared" si="59"/>
        <v>1049.145492</v>
      </c>
      <c r="AB57" s="121">
        <f t="shared" si="59"/>
        <v>1051.244832</v>
      </c>
      <c r="AC57" s="121">
        <f t="shared" si="59"/>
        <v>1053.348373</v>
      </c>
      <c r="AD57" s="121">
        <f t="shared" si="59"/>
        <v>1055.456123</v>
      </c>
      <c r="AE57" s="121">
        <f t="shared" si="59"/>
        <v>1057.568091</v>
      </c>
      <c r="AF57" s="121">
        <f t="shared" si="59"/>
        <v>1059.684285</v>
      </c>
      <c r="AG57" s="121">
        <f t="shared" si="59"/>
        <v>1061.804713</v>
      </c>
      <c r="AH57" s="121">
        <f t="shared" si="59"/>
        <v>1063.929384</v>
      </c>
      <c r="AI57" s="121">
        <f t="shared" si="59"/>
        <v>1066.058307</v>
      </c>
      <c r="AJ57" s="121">
        <f t="shared" si="59"/>
        <v>1068.19149</v>
      </c>
      <c r="AK57" s="121">
        <f t="shared" si="59"/>
        <v>1070.328941</v>
      </c>
      <c r="AL57" s="121">
        <f t="shared" si="59"/>
        <v>1072.470669</v>
      </c>
      <c r="AM57" s="121">
        <f t="shared" si="59"/>
        <v>1074.616683</v>
      </c>
      <c r="AN57" s="121">
        <f t="shared" si="59"/>
        <v>1076.766991</v>
      </c>
      <c r="AO57" s="121">
        <f t="shared" si="59"/>
        <v>1078.921602</v>
      </c>
      <c r="AP57" s="121">
        <f t="shared" si="59"/>
        <v>1081.080524</v>
      </c>
      <c r="AQ57" s="121">
        <f t="shared" si="59"/>
        <v>1083.243766</v>
      </c>
      <c r="AR57" s="121">
        <f t="shared" si="59"/>
        <v>1085.411337</v>
      </c>
      <c r="AS57" s="121">
        <f t="shared" si="59"/>
        <v>1087.583245</v>
      </c>
      <c r="AT57" s="121">
        <f t="shared" si="59"/>
        <v>1089.759499</v>
      </c>
      <c r="AU57" s="121">
        <f t="shared" si="59"/>
        <v>1091.940108</v>
      </c>
      <c r="AV57" s="121">
        <f t="shared" si="59"/>
        <v>1094.12508</v>
      </c>
      <c r="AW57" s="121">
        <f t="shared" si="59"/>
        <v>1096.314424</v>
      </c>
      <c r="AX57" s="121">
        <f t="shared" si="59"/>
        <v>1098.508149</v>
      </c>
      <c r="AY57" s="129"/>
      <c r="AZ57" s="121">
        <f t="shared" ref="AZ57:BC57" si="60">IFERROR(IF($BF57="Average",AVERAGEIFS($C57:$AX57,$C$24:$AX$24,"&gt;="&amp;AZ$22,$C$24:$AX$24,"&lt;"&amp;AZ$23),IF($BF57="Sum",SUMIFS($C57:$AX57,$C$24:$AX$24,"&gt;="&amp;AZ$22,$C$24:$AX$24,"&lt;"&amp;AZ$23),"")),"ERROR")</f>
        <v>1011.079238</v>
      </c>
      <c r="BA57" s="121">
        <f t="shared" si="60"/>
        <v>1035.626255</v>
      </c>
      <c r="BB57" s="121">
        <f t="shared" si="60"/>
        <v>1060.769225</v>
      </c>
      <c r="BC57" s="121">
        <f t="shared" si="60"/>
        <v>1086.522617</v>
      </c>
      <c r="BD57" s="129"/>
      <c r="BE57" s="121">
        <f t="shared" si="58"/>
        <v>1048.499334</v>
      </c>
      <c r="BF57" s="74" t="s">
        <v>119</v>
      </c>
    </row>
    <row r="58">
      <c r="A58" s="86"/>
      <c r="B58" s="54"/>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54"/>
    </row>
    <row r="59">
      <c r="A59" s="86"/>
      <c r="B59" s="130" t="s">
        <v>161</v>
      </c>
      <c r="C59" s="131">
        <f t="shared" ref="C59:AX59" si="61">MAX(0,MIN(C57,C53/$C$21))</f>
        <v>27.75</v>
      </c>
      <c r="D59" s="131">
        <f t="shared" si="61"/>
        <v>18.29625</v>
      </c>
      <c r="E59" s="131">
        <f t="shared" si="61"/>
        <v>17.54049375</v>
      </c>
      <c r="F59" s="131">
        <f t="shared" si="61"/>
        <v>17.85508416</v>
      </c>
      <c r="G59" s="131">
        <f t="shared" si="61"/>
        <v>18.38086822</v>
      </c>
      <c r="H59" s="131">
        <f t="shared" si="61"/>
        <v>19.0387473</v>
      </c>
      <c r="I59" s="131">
        <f t="shared" si="61"/>
        <v>19.84340609</v>
      </c>
      <c r="J59" s="131">
        <f t="shared" si="61"/>
        <v>20.82552251</v>
      </c>
      <c r="K59" s="131">
        <f t="shared" si="61"/>
        <v>22.0239957</v>
      </c>
      <c r="L59" s="131">
        <f t="shared" si="61"/>
        <v>23.4864611</v>
      </c>
      <c r="M59" s="131">
        <f t="shared" si="61"/>
        <v>25.27106617</v>
      </c>
      <c r="N59" s="131">
        <f t="shared" si="61"/>
        <v>27.44876879</v>
      </c>
      <c r="O59" s="131">
        <f t="shared" si="61"/>
        <v>30.10615707</v>
      </c>
      <c r="P59" s="131">
        <f t="shared" si="61"/>
        <v>33.34889206</v>
      </c>
      <c r="Q59" s="131">
        <f t="shared" si="61"/>
        <v>37.30590891</v>
      </c>
      <c r="R59" s="131">
        <f t="shared" si="61"/>
        <v>42.1345435</v>
      </c>
      <c r="S59" s="131">
        <f t="shared" si="61"/>
        <v>48.02678833</v>
      </c>
      <c r="T59" s="131">
        <f t="shared" si="61"/>
        <v>55.21692633</v>
      </c>
      <c r="U59" s="131">
        <f t="shared" si="61"/>
        <v>63.99084628</v>
      </c>
      <c r="V59" s="131">
        <f t="shared" si="61"/>
        <v>74.6974101</v>
      </c>
      <c r="W59" s="131">
        <f t="shared" si="61"/>
        <v>87.762324</v>
      </c>
      <c r="X59" s="131">
        <f t="shared" si="61"/>
        <v>103.7050651</v>
      </c>
      <c r="Y59" s="131">
        <f t="shared" si="61"/>
        <v>123.1595366</v>
      </c>
      <c r="Z59" s="131">
        <f t="shared" si="61"/>
        <v>146.8992722</v>
      </c>
      <c r="AA59" s="131">
        <f t="shared" si="61"/>
        <v>175.8681933</v>
      </c>
      <c r="AB59" s="131">
        <f t="shared" si="61"/>
        <v>211.2181399</v>
      </c>
      <c r="AC59" s="131">
        <f t="shared" si="61"/>
        <v>254.3546698</v>
      </c>
      <c r="AD59" s="131">
        <f t="shared" si="61"/>
        <v>285.1239203</v>
      </c>
      <c r="AE59" s="131">
        <f t="shared" si="61"/>
        <v>305.0797063</v>
      </c>
      <c r="AF59" s="131">
        <f t="shared" si="61"/>
        <v>317.7837662</v>
      </c>
      <c r="AG59" s="131">
        <f t="shared" si="61"/>
        <v>325.8766832</v>
      </c>
      <c r="AH59" s="131">
        <f t="shared" si="61"/>
        <v>331.0751414</v>
      </c>
      <c r="AI59" s="131">
        <f t="shared" si="61"/>
        <v>334.4626798</v>
      </c>
      <c r="AJ59" s="131">
        <f t="shared" si="61"/>
        <v>336.7182079</v>
      </c>
      <c r="AK59" s="131">
        <f t="shared" si="61"/>
        <v>338.2663162</v>
      </c>
      <c r="AL59" s="131">
        <f t="shared" si="61"/>
        <v>339.3724171</v>
      </c>
      <c r="AM59" s="131">
        <f t="shared" si="61"/>
        <v>340.2024008</v>
      </c>
      <c r="AN59" s="131">
        <f t="shared" si="61"/>
        <v>340.8599495</v>
      </c>
      <c r="AO59" s="131">
        <f t="shared" si="61"/>
        <v>341.4098652</v>
      </c>
      <c r="AP59" s="131">
        <f t="shared" si="61"/>
        <v>341.8926492</v>
      </c>
      <c r="AQ59" s="131">
        <f t="shared" si="61"/>
        <v>342.3336149</v>
      </c>
      <c r="AR59" s="131">
        <f t="shared" si="61"/>
        <v>342.7485835</v>
      </c>
      <c r="AS59" s="131">
        <f t="shared" si="61"/>
        <v>343.1474433</v>
      </c>
      <c r="AT59" s="131">
        <f t="shared" si="61"/>
        <v>343.5363745</v>
      </c>
      <c r="AU59" s="131">
        <f t="shared" si="61"/>
        <v>343.91924</v>
      </c>
      <c r="AV59" s="131">
        <f t="shared" si="61"/>
        <v>344.2984542</v>
      </c>
      <c r="AW59" s="131">
        <f t="shared" si="61"/>
        <v>344.6755263</v>
      </c>
      <c r="AX59" s="131">
        <f t="shared" si="61"/>
        <v>345.0513997</v>
      </c>
      <c r="AY59" s="129"/>
      <c r="AZ59" s="131">
        <f t="shared" ref="AZ59:BC59" si="62">IFERROR(IF($BF59="Average",AVERAGEIFS($C59:$AX59,$C$24:$AX$24,"&gt;="&amp;AZ$22,$C$24:$AX$24,"&lt;"&amp;AZ$23),IF($BF59="Sum",SUMIFS($C59:$AX59,$C$24:$AX$24,"&gt;="&amp;AZ$22,$C$24:$AX$24,"&lt;"&amp;AZ$23),"")),"ERROR")</f>
        <v>21.48005532</v>
      </c>
      <c r="BA59" s="131">
        <f t="shared" si="62"/>
        <v>70.52947254</v>
      </c>
      <c r="BB59" s="131">
        <f t="shared" si="62"/>
        <v>296.2666535</v>
      </c>
      <c r="BC59" s="131">
        <f t="shared" si="62"/>
        <v>342.8396251</v>
      </c>
      <c r="BD59" s="129"/>
      <c r="BE59" s="131">
        <f t="shared" ref="BE59:BE60" si="65">IF(BF59="Average",AVERAGE(C59:AX59), IF(BF59="Sum",SUM(C59:AX59),))</f>
        <v>182.7789516</v>
      </c>
      <c r="BF59" s="74" t="s">
        <v>119</v>
      </c>
    </row>
    <row r="60">
      <c r="A60" s="86"/>
      <c r="B60" s="69" t="s">
        <v>162</v>
      </c>
      <c r="C60" s="132">
        <f t="shared" ref="C60:AX60" si="63">C59/C57</f>
        <v>0.02775</v>
      </c>
      <c r="D60" s="132">
        <f t="shared" si="63"/>
        <v>0.01825971232</v>
      </c>
      <c r="E60" s="132">
        <f t="shared" si="63"/>
        <v>0.01747050683</v>
      </c>
      <c r="F60" s="132">
        <f t="shared" si="63"/>
        <v>0.01774832761</v>
      </c>
      <c r="G60" s="132">
        <f t="shared" si="63"/>
        <v>0.01823448079</v>
      </c>
      <c r="H60" s="132">
        <f t="shared" si="63"/>
        <v>0.01884940278</v>
      </c>
      <c r="I60" s="132">
        <f t="shared" si="63"/>
        <v>0.01960682581</v>
      </c>
      <c r="J60" s="132">
        <f t="shared" si="63"/>
        <v>0.02053614026</v>
      </c>
      <c r="K60" s="132">
        <f t="shared" si="63"/>
        <v>0.02167458914</v>
      </c>
      <c r="L60" s="132">
        <f t="shared" si="63"/>
        <v>0.02306769435</v>
      </c>
      <c r="M60" s="132">
        <f t="shared" si="63"/>
        <v>0.02477091308</v>
      </c>
      <c r="N60" s="132">
        <f t="shared" si="63"/>
        <v>0.0268517852</v>
      </c>
      <c r="O60" s="132">
        <f t="shared" si="63"/>
        <v>0.0293925634</v>
      </c>
      <c r="P60" s="132">
        <f t="shared" si="63"/>
        <v>0.03249341786</v>
      </c>
      <c r="Q60" s="132">
        <f t="shared" si="63"/>
        <v>0.03627633936</v>
      </c>
      <c r="R60" s="132">
        <f t="shared" si="63"/>
        <v>0.04088989248</v>
      </c>
      <c r="S60" s="132">
        <f t="shared" si="63"/>
        <v>0.04651500435</v>
      </c>
      <c r="T60" s="132">
        <f t="shared" si="63"/>
        <v>0.05337201427</v>
      </c>
      <c r="U60" s="132">
        <f t="shared" si="63"/>
        <v>0.06172925911</v>
      </c>
      <c r="V60" s="132">
        <f t="shared" si="63"/>
        <v>0.07191352879</v>
      </c>
      <c r="W60" s="132">
        <f t="shared" si="63"/>
        <v>0.08432279937</v>
      </c>
      <c r="X60" s="132">
        <f t="shared" si="63"/>
        <v>0.09944173991</v>
      </c>
      <c r="Y60" s="132">
        <f t="shared" si="63"/>
        <v>0.1178605971</v>
      </c>
      <c r="Z60" s="132">
        <f t="shared" si="63"/>
        <v>0.1402981939</v>
      </c>
      <c r="AA60" s="132">
        <f t="shared" si="63"/>
        <v>0.1676299375</v>
      </c>
      <c r="AB60" s="132">
        <f t="shared" si="63"/>
        <v>0.2009219293</v>
      </c>
      <c r="AC60" s="132">
        <f t="shared" si="63"/>
        <v>0.2414725044</v>
      </c>
      <c r="AD60" s="132">
        <f t="shared" si="63"/>
        <v>0.2701428453</v>
      </c>
      <c r="AE60" s="132">
        <f t="shared" si="63"/>
        <v>0.2884728737</v>
      </c>
      <c r="AF60" s="132">
        <f t="shared" si="63"/>
        <v>0.299885325</v>
      </c>
      <c r="AG60" s="132">
        <f t="shared" si="63"/>
        <v>0.3069083035</v>
      </c>
      <c r="AH60" s="132">
        <f t="shared" si="63"/>
        <v>0.3111814997</v>
      </c>
      <c r="AI60" s="132">
        <f t="shared" si="63"/>
        <v>0.3137376985</v>
      </c>
      <c r="AJ60" s="132">
        <f t="shared" si="63"/>
        <v>0.3152227022</v>
      </c>
      <c r="AK60" s="132">
        <f t="shared" si="63"/>
        <v>0.3160395868</v>
      </c>
      <c r="AL60" s="132">
        <f t="shared" si="63"/>
        <v>0.3164398122</v>
      </c>
      <c r="AM60" s="132">
        <f t="shared" si="63"/>
        <v>0.3165802338</v>
      </c>
      <c r="AN60" s="132">
        <f t="shared" si="63"/>
        <v>0.3165586913</v>
      </c>
      <c r="AO60" s="132">
        <f t="shared" si="63"/>
        <v>0.3164362125</v>
      </c>
      <c r="AP60" s="132">
        <f t="shared" si="63"/>
        <v>0.3162508635</v>
      </c>
      <c r="AQ60" s="132">
        <f t="shared" si="63"/>
        <v>0.3160263883</v>
      </c>
      <c r="AR60" s="132">
        <f t="shared" si="63"/>
        <v>0.3157775969</v>
      </c>
      <c r="AS60" s="132">
        <f t="shared" si="63"/>
        <v>0.3155137273</v>
      </c>
      <c r="AT60" s="132">
        <f t="shared" si="63"/>
        <v>0.3152405414</v>
      </c>
      <c r="AU60" s="132">
        <f t="shared" si="63"/>
        <v>0.3149616335</v>
      </c>
      <c r="AV60" s="132">
        <f t="shared" si="63"/>
        <v>0.3146792452</v>
      </c>
      <c r="AW60" s="132">
        <f t="shared" si="63"/>
        <v>0.3143947747</v>
      </c>
      <c r="AX60" s="132">
        <f t="shared" si="63"/>
        <v>0.3141090942</v>
      </c>
      <c r="AY60" s="128"/>
      <c r="AZ60" s="132">
        <f t="shared" ref="AZ60:BC60" si="64">IFERROR(IF($BF60="Average",AVERAGEIFS($C60:$AX60,$C$24:$AX$24,"&gt;="&amp;AZ$22,$C$24:$AX$24,"&lt;"&amp;AZ$23),IF($BF60="Sum",SUMIFS($C60:$AX60,$C$24:$AX$24,"&gt;="&amp;AZ$22,$C$24:$AX$24,"&lt;"&amp;AZ$23),"")),"ERROR")</f>
        <v>0.02123503151</v>
      </c>
      <c r="BA60" s="132">
        <f t="shared" si="64"/>
        <v>0.06787544582</v>
      </c>
      <c r="BB60" s="132">
        <f t="shared" si="64"/>
        <v>0.2790045849</v>
      </c>
      <c r="BC60" s="132">
        <f t="shared" si="64"/>
        <v>0.3155440835</v>
      </c>
      <c r="BD60" s="128"/>
      <c r="BE60" s="132">
        <f t="shared" si="65"/>
        <v>0.1709147864</v>
      </c>
      <c r="BF60" s="74" t="s">
        <v>119</v>
      </c>
    </row>
    <row r="6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row>
  </sheetData>
  <conditionalFormatting sqref="C25:BE60">
    <cfRule type="expression" dxfId="4" priority="1">
      <formula>AND(NOT(ISFORMULA(C25)),NOT(ISBLANK(C25)))</formula>
    </cfRule>
  </conditionalFormatting>
  <dataValidations>
    <dataValidation type="list" allowBlank="1" sqref="BF25:BF28 BF30:BF32 BF34:BF36 BF38:BF40 BF43:BF44 BF46:BF49 BF51:BF53 BF55:BF57 BF59:BF60">
      <formula1>"Sum,Average"</formula1>
    </dataValidation>
  </dataValidations>
  <hyperlinks>
    <hyperlink r:id="rId1" ref="D1"/>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topLeftCell="C1" activePane="topRight" state="frozen"/>
      <selection activeCell="D2" sqref="D2" pane="topRight"/>
    </sheetView>
  </sheetViews>
  <sheetFormatPr customHeight="1" defaultColWidth="12.63" defaultRowHeight="15.75"/>
  <cols>
    <col customWidth="1" min="2" max="2" width="34.5"/>
    <col customWidth="1" min="3" max="3" width="18.63"/>
    <col customWidth="1" min="4" max="5" width="14.63"/>
    <col customWidth="1" min="6" max="6" width="16.0"/>
    <col customWidth="1" min="51" max="51" width="5.38"/>
    <col customWidth="1" min="56" max="56" width="4.88"/>
  </cols>
  <sheetData>
    <row r="1">
      <c r="A1" s="46"/>
      <c r="B1" s="1"/>
      <c r="C1" s="5" t="s">
        <v>67</v>
      </c>
      <c r="D1" s="47" t="s">
        <v>68</v>
      </c>
      <c r="E1" s="3"/>
      <c r="F1" s="3"/>
      <c r="G1" s="4" t="s">
        <v>163</v>
      </c>
      <c r="H1" s="4"/>
      <c r="I1" s="4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ht="10.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row>
    <row r="3">
      <c r="A3" s="6"/>
      <c r="B3" s="6" t="s">
        <v>164</v>
      </c>
      <c r="C3" s="7"/>
      <c r="D3" s="7"/>
      <c r="E3" s="7"/>
      <c r="F3" s="7"/>
      <c r="G3" s="7"/>
      <c r="H3" s="7"/>
      <c r="I3" s="7"/>
      <c r="J3" s="7"/>
      <c r="K3" s="7"/>
      <c r="L3" s="7"/>
      <c r="M3" s="7"/>
      <c r="N3" s="7"/>
      <c r="O3" s="7"/>
      <c r="P3" s="7"/>
      <c r="Q3" s="7"/>
      <c r="R3" s="6"/>
      <c r="S3" s="6"/>
      <c r="T3" s="7"/>
      <c r="U3" s="7"/>
      <c r="V3" s="7"/>
      <c r="W3" s="7"/>
      <c r="X3" s="7"/>
      <c r="Y3" s="7"/>
      <c r="Z3" s="7"/>
      <c r="AA3" s="7"/>
      <c r="AB3" s="7"/>
      <c r="AC3" s="7"/>
      <c r="AD3" s="7"/>
      <c r="AE3" s="7"/>
      <c r="AF3" s="7"/>
      <c r="AG3" s="7"/>
      <c r="AH3" s="7"/>
      <c r="AI3" s="6"/>
      <c r="AJ3" s="6"/>
      <c r="AK3" s="7"/>
      <c r="AL3" s="7"/>
      <c r="AM3" s="7"/>
      <c r="AN3" s="7"/>
      <c r="AO3" s="7"/>
      <c r="AP3" s="7"/>
      <c r="AQ3" s="7"/>
      <c r="AR3" s="7"/>
      <c r="AS3" s="7"/>
      <c r="AT3" s="7"/>
      <c r="AU3" s="7"/>
      <c r="AV3" s="7"/>
      <c r="AW3" s="7"/>
      <c r="AX3" s="7"/>
      <c r="AY3" s="7"/>
      <c r="AZ3" s="7"/>
      <c r="BA3" s="7"/>
      <c r="BB3" s="7"/>
      <c r="BC3" s="7"/>
      <c r="BD3" s="7"/>
      <c r="BE3" s="7"/>
      <c r="BF3" s="7"/>
    </row>
    <row r="4" ht="1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c r="A5" s="46"/>
      <c r="B5" s="49" t="s">
        <v>71</v>
      </c>
      <c r="C5" s="49" t="s">
        <v>72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row>
    <row r="6">
      <c r="A6" s="50" t="s">
        <v>165</v>
      </c>
      <c r="B6" s="51" t="s">
        <v>74</v>
      </c>
      <c r="C6" s="52">
        <v>200000.0</v>
      </c>
      <c r="D6" s="20"/>
      <c r="E6" s="53"/>
      <c r="F6" s="53"/>
      <c r="G6" s="53"/>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row>
    <row r="7">
      <c r="A7" s="50" t="s">
        <v>166</v>
      </c>
      <c r="B7" s="51" t="s">
        <v>167</v>
      </c>
      <c r="C7" s="55">
        <v>0.3</v>
      </c>
      <c r="D7" s="20"/>
      <c r="E7" s="56"/>
      <c r="F7" s="53"/>
      <c r="G7" s="56"/>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row>
    <row r="8">
      <c r="A8" s="54"/>
      <c r="B8" s="51" t="s">
        <v>168</v>
      </c>
      <c r="C8" s="55">
        <v>0.8</v>
      </c>
      <c r="D8" s="20"/>
      <c r="E8" s="54"/>
      <c r="F8" s="53"/>
      <c r="G8" s="53"/>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row>
    <row r="9">
      <c r="A9" s="54"/>
      <c r="B9" s="51" t="s">
        <v>169</v>
      </c>
      <c r="C9" s="55">
        <v>0.2</v>
      </c>
      <c r="D9" s="20"/>
      <c r="E9" s="60"/>
      <c r="F9" s="53"/>
      <c r="G9" s="61"/>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row>
    <row r="10">
      <c r="A10" s="50" t="s">
        <v>170</v>
      </c>
      <c r="B10" s="51" t="s">
        <v>171</v>
      </c>
      <c r="C10" s="55">
        <v>0.1</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row>
    <row r="11">
      <c r="A11" s="54"/>
      <c r="B11" s="51" t="s">
        <v>172</v>
      </c>
      <c r="C11" s="57">
        <v>200.0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row>
    <row r="12">
      <c r="A12" s="54"/>
      <c r="B12" s="51" t="s">
        <v>173</v>
      </c>
      <c r="C12" s="55">
        <v>0.5</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row>
    <row r="13">
      <c r="A13" s="54"/>
      <c r="B13" s="51" t="s">
        <v>174</v>
      </c>
      <c r="C13" s="55">
        <v>0.75</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row>
    <row r="14">
      <c r="A14" s="54"/>
      <c r="B14" s="51" t="s">
        <v>175</v>
      </c>
      <c r="C14" s="55">
        <v>0.05</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row>
    <row r="15">
      <c r="A15" s="50" t="s">
        <v>82</v>
      </c>
      <c r="B15" s="51" t="s">
        <v>176</v>
      </c>
      <c r="C15" s="133">
        <v>0.5</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row>
    <row r="16">
      <c r="A16" s="20"/>
      <c r="B16" s="51" t="s">
        <v>177</v>
      </c>
      <c r="C16" s="63">
        <v>0.5</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row>
    <row r="17">
      <c r="A17" s="54"/>
      <c r="B17" s="51" t="s">
        <v>178</v>
      </c>
      <c r="C17" s="55">
        <v>0.02</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64" t="s">
        <v>86</v>
      </c>
      <c r="BA17" s="58"/>
      <c r="BB17" s="58"/>
      <c r="BC17" s="58"/>
      <c r="BD17" s="54"/>
      <c r="BE17" s="54"/>
      <c r="BF17" s="54"/>
    </row>
    <row r="18">
      <c r="A18" s="54"/>
      <c r="B18" s="51" t="s">
        <v>103</v>
      </c>
      <c r="C18" s="63">
        <v>40000.0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64">
        <v>45292.0</v>
      </c>
      <c r="BA18" s="64">
        <v>45658.0</v>
      </c>
      <c r="BB18" s="64">
        <v>46023.0</v>
      </c>
      <c r="BC18" s="64">
        <v>46388.0</v>
      </c>
      <c r="BD18" s="54"/>
      <c r="BE18" s="54"/>
      <c r="BF18" s="54"/>
    </row>
    <row r="19">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64">
        <v>45657.0</v>
      </c>
      <c r="BA19" s="64">
        <v>46022.0</v>
      </c>
      <c r="BB19" s="64">
        <v>46387.0</v>
      </c>
      <c r="BC19" s="64">
        <v>46752.0</v>
      </c>
      <c r="BD19" s="54"/>
      <c r="BE19" s="54"/>
      <c r="BF19" s="54"/>
    </row>
    <row r="20">
      <c r="A20" s="8"/>
      <c r="B20" s="65" t="s">
        <v>87</v>
      </c>
      <c r="C20" s="64">
        <v>45292.0</v>
      </c>
      <c r="D20" s="64">
        <v>45323.0</v>
      </c>
      <c r="E20" s="64">
        <v>45352.0</v>
      </c>
      <c r="F20" s="64">
        <v>45383.0</v>
      </c>
      <c r="G20" s="64">
        <v>45413.0</v>
      </c>
      <c r="H20" s="64">
        <v>45444.0</v>
      </c>
      <c r="I20" s="64">
        <v>45474.0</v>
      </c>
      <c r="J20" s="64">
        <v>45505.0</v>
      </c>
      <c r="K20" s="64">
        <v>45536.0</v>
      </c>
      <c r="L20" s="64">
        <v>45566.0</v>
      </c>
      <c r="M20" s="64">
        <v>45597.0</v>
      </c>
      <c r="N20" s="64">
        <v>45627.0</v>
      </c>
      <c r="O20" s="64">
        <v>45658.0</v>
      </c>
      <c r="P20" s="64">
        <v>45689.0</v>
      </c>
      <c r="Q20" s="64">
        <v>45717.0</v>
      </c>
      <c r="R20" s="64">
        <v>45748.0</v>
      </c>
      <c r="S20" s="64">
        <v>45778.0</v>
      </c>
      <c r="T20" s="64">
        <v>45809.0</v>
      </c>
      <c r="U20" s="64">
        <v>45839.0</v>
      </c>
      <c r="V20" s="64">
        <v>45870.0</v>
      </c>
      <c r="W20" s="64">
        <v>45901.0</v>
      </c>
      <c r="X20" s="64">
        <v>45931.0</v>
      </c>
      <c r="Y20" s="64">
        <v>45962.0</v>
      </c>
      <c r="Z20" s="64">
        <v>45992.0</v>
      </c>
      <c r="AA20" s="64">
        <v>46023.0</v>
      </c>
      <c r="AB20" s="64">
        <v>46054.0</v>
      </c>
      <c r="AC20" s="64">
        <v>46082.0</v>
      </c>
      <c r="AD20" s="64">
        <v>46113.0</v>
      </c>
      <c r="AE20" s="64">
        <v>46143.0</v>
      </c>
      <c r="AF20" s="64">
        <v>46174.0</v>
      </c>
      <c r="AG20" s="64">
        <v>46204.0</v>
      </c>
      <c r="AH20" s="64">
        <v>46235.0</v>
      </c>
      <c r="AI20" s="64">
        <v>46266.0</v>
      </c>
      <c r="AJ20" s="64">
        <v>46296.0</v>
      </c>
      <c r="AK20" s="64">
        <v>46327.0</v>
      </c>
      <c r="AL20" s="64">
        <v>46357.0</v>
      </c>
      <c r="AM20" s="64">
        <v>46388.0</v>
      </c>
      <c r="AN20" s="64">
        <v>46419.0</v>
      </c>
      <c r="AO20" s="64">
        <v>46447.0</v>
      </c>
      <c r="AP20" s="64">
        <v>46478.0</v>
      </c>
      <c r="AQ20" s="64">
        <v>46508.0</v>
      </c>
      <c r="AR20" s="64">
        <v>46539.0</v>
      </c>
      <c r="AS20" s="64">
        <v>46569.0</v>
      </c>
      <c r="AT20" s="64">
        <v>46600.0</v>
      </c>
      <c r="AU20" s="64">
        <v>46631.0</v>
      </c>
      <c r="AV20" s="64">
        <v>46661.0</v>
      </c>
      <c r="AW20" s="64">
        <v>46692.0</v>
      </c>
      <c r="AX20" s="64">
        <v>46722.0</v>
      </c>
      <c r="AY20" s="71"/>
      <c r="AZ20" s="64" t="s">
        <v>88</v>
      </c>
      <c r="BA20" s="64" t="s">
        <v>89</v>
      </c>
      <c r="BB20" s="64" t="s">
        <v>90</v>
      </c>
      <c r="BC20" s="64" t="s">
        <v>91</v>
      </c>
      <c r="BD20" s="58"/>
      <c r="BE20" s="67" t="s">
        <v>92</v>
      </c>
      <c r="BF20" s="68" t="s">
        <v>93</v>
      </c>
    </row>
    <row r="21">
      <c r="A21" s="50" t="s">
        <v>179</v>
      </c>
      <c r="B21" s="69" t="s">
        <v>104</v>
      </c>
      <c r="C21" s="72">
        <f t="shared" ref="C21:AX21" si="1">$C$6</f>
        <v>200000</v>
      </c>
      <c r="D21" s="72">
        <f t="shared" si="1"/>
        <v>200000</v>
      </c>
      <c r="E21" s="72">
        <f t="shared" si="1"/>
        <v>200000</v>
      </c>
      <c r="F21" s="72">
        <f t="shared" si="1"/>
        <v>200000</v>
      </c>
      <c r="G21" s="72">
        <f t="shared" si="1"/>
        <v>200000</v>
      </c>
      <c r="H21" s="72">
        <f t="shared" si="1"/>
        <v>200000</v>
      </c>
      <c r="I21" s="72">
        <f t="shared" si="1"/>
        <v>200000</v>
      </c>
      <c r="J21" s="72">
        <f t="shared" si="1"/>
        <v>200000</v>
      </c>
      <c r="K21" s="72">
        <f t="shared" si="1"/>
        <v>200000</v>
      </c>
      <c r="L21" s="72">
        <f t="shared" si="1"/>
        <v>200000</v>
      </c>
      <c r="M21" s="72">
        <f t="shared" si="1"/>
        <v>200000</v>
      </c>
      <c r="N21" s="72">
        <f t="shared" si="1"/>
        <v>200000</v>
      </c>
      <c r="O21" s="72">
        <f t="shared" si="1"/>
        <v>200000</v>
      </c>
      <c r="P21" s="72">
        <f t="shared" si="1"/>
        <v>200000</v>
      </c>
      <c r="Q21" s="72">
        <f t="shared" si="1"/>
        <v>200000</v>
      </c>
      <c r="R21" s="72">
        <f t="shared" si="1"/>
        <v>200000</v>
      </c>
      <c r="S21" s="72">
        <f t="shared" si="1"/>
        <v>200000</v>
      </c>
      <c r="T21" s="72">
        <f t="shared" si="1"/>
        <v>200000</v>
      </c>
      <c r="U21" s="72">
        <f t="shared" si="1"/>
        <v>200000</v>
      </c>
      <c r="V21" s="72">
        <f t="shared" si="1"/>
        <v>200000</v>
      </c>
      <c r="W21" s="72">
        <f t="shared" si="1"/>
        <v>200000</v>
      </c>
      <c r="X21" s="72">
        <f t="shared" si="1"/>
        <v>200000</v>
      </c>
      <c r="Y21" s="72">
        <f t="shared" si="1"/>
        <v>200000</v>
      </c>
      <c r="Z21" s="72">
        <f t="shared" si="1"/>
        <v>200000</v>
      </c>
      <c r="AA21" s="72">
        <f t="shared" si="1"/>
        <v>200000</v>
      </c>
      <c r="AB21" s="72">
        <f t="shared" si="1"/>
        <v>200000</v>
      </c>
      <c r="AC21" s="72">
        <f t="shared" si="1"/>
        <v>200000</v>
      </c>
      <c r="AD21" s="72">
        <f t="shared" si="1"/>
        <v>200000</v>
      </c>
      <c r="AE21" s="72">
        <f t="shared" si="1"/>
        <v>200000</v>
      </c>
      <c r="AF21" s="72">
        <f t="shared" si="1"/>
        <v>200000</v>
      </c>
      <c r="AG21" s="72">
        <f t="shared" si="1"/>
        <v>200000</v>
      </c>
      <c r="AH21" s="72">
        <f t="shared" si="1"/>
        <v>200000</v>
      </c>
      <c r="AI21" s="72">
        <f t="shared" si="1"/>
        <v>200000</v>
      </c>
      <c r="AJ21" s="72">
        <f t="shared" si="1"/>
        <v>200000</v>
      </c>
      <c r="AK21" s="72">
        <f t="shared" si="1"/>
        <v>200000</v>
      </c>
      <c r="AL21" s="72">
        <f t="shared" si="1"/>
        <v>200000</v>
      </c>
      <c r="AM21" s="72">
        <f t="shared" si="1"/>
        <v>200000</v>
      </c>
      <c r="AN21" s="72">
        <f t="shared" si="1"/>
        <v>200000</v>
      </c>
      <c r="AO21" s="72">
        <f t="shared" si="1"/>
        <v>200000</v>
      </c>
      <c r="AP21" s="72">
        <f t="shared" si="1"/>
        <v>200000</v>
      </c>
      <c r="AQ21" s="72">
        <f t="shared" si="1"/>
        <v>200000</v>
      </c>
      <c r="AR21" s="72">
        <f t="shared" si="1"/>
        <v>200000</v>
      </c>
      <c r="AS21" s="72">
        <f t="shared" si="1"/>
        <v>200000</v>
      </c>
      <c r="AT21" s="72">
        <f t="shared" si="1"/>
        <v>200000</v>
      </c>
      <c r="AU21" s="72">
        <f t="shared" si="1"/>
        <v>200000</v>
      </c>
      <c r="AV21" s="72">
        <f t="shared" si="1"/>
        <v>200000</v>
      </c>
      <c r="AW21" s="72">
        <f t="shared" si="1"/>
        <v>200000</v>
      </c>
      <c r="AX21" s="72">
        <f t="shared" si="1"/>
        <v>200000</v>
      </c>
      <c r="AY21" s="73"/>
      <c r="AZ21" s="72">
        <f t="shared" ref="AZ21:BC21" si="2">IFERROR(IF($BF21="Average",AVERAGEIFS($C21:$AX21,$C$20:$AX$20,"&gt;="&amp;AZ$18,$C$20:$AX$20,"&lt;"&amp;AZ$19),IF($BF21="Sum",SUMIFS($C21:$AX21,$C$20:$AX$20,"&gt;="&amp;AZ$18,$C$20:$AX$20,"&lt;"&amp;AZ$19),"")),"ERROR")</f>
        <v>2400000</v>
      </c>
      <c r="BA21" s="72">
        <f t="shared" si="2"/>
        <v>2400000</v>
      </c>
      <c r="BB21" s="72">
        <f t="shared" si="2"/>
        <v>2400000</v>
      </c>
      <c r="BC21" s="72">
        <f t="shared" si="2"/>
        <v>2400000</v>
      </c>
      <c r="BD21" s="73"/>
      <c r="BE21" s="72">
        <f t="shared" ref="BE21:BE24" si="5">IF(BF21="Average",AVERAGE(C21:AX21), IF(BF21="Sum",SUM(C21:AX21),))</f>
        <v>9600000</v>
      </c>
      <c r="BF21" s="74" t="s">
        <v>94</v>
      </c>
    </row>
    <row r="22">
      <c r="A22" s="8"/>
      <c r="B22" s="76" t="s">
        <v>180</v>
      </c>
      <c r="C22" s="99">
        <v>0.0</v>
      </c>
      <c r="D22" s="79">
        <f t="shared" ref="D22:AX22" si="3">C28*$C$9</f>
        <v>12000</v>
      </c>
      <c r="E22" s="79">
        <f t="shared" si="3"/>
        <v>22560</v>
      </c>
      <c r="F22" s="79">
        <f t="shared" si="3"/>
        <v>31780.8</v>
      </c>
      <c r="G22" s="79">
        <f t="shared" si="3"/>
        <v>39795.744</v>
      </c>
      <c r="H22" s="79">
        <f t="shared" si="3"/>
        <v>46743.88992</v>
      </c>
      <c r="I22" s="79">
        <f t="shared" si="3"/>
        <v>52757.66627</v>
      </c>
      <c r="J22" s="79">
        <f t="shared" si="3"/>
        <v>57957.80454</v>
      </c>
      <c r="K22" s="79">
        <f t="shared" si="3"/>
        <v>62451.85111</v>
      </c>
      <c r="L22" s="79">
        <f t="shared" si="3"/>
        <v>66334.37371</v>
      </c>
      <c r="M22" s="79">
        <f t="shared" si="3"/>
        <v>69687.91012</v>
      </c>
      <c r="N22" s="79">
        <f t="shared" si="3"/>
        <v>72584.1853</v>
      </c>
      <c r="O22" s="79">
        <f t="shared" si="3"/>
        <v>75085.36779</v>
      </c>
      <c r="P22" s="79">
        <f t="shared" si="3"/>
        <v>77245.26091</v>
      </c>
      <c r="Q22" s="79">
        <f t="shared" si="3"/>
        <v>79110.38602</v>
      </c>
      <c r="R22" s="79">
        <f t="shared" si="3"/>
        <v>80720.94635</v>
      </c>
      <c r="S22" s="79">
        <f t="shared" si="3"/>
        <v>82111.67379</v>
      </c>
      <c r="T22" s="79">
        <f t="shared" si="3"/>
        <v>83312.56776</v>
      </c>
      <c r="U22" s="79">
        <f t="shared" si="3"/>
        <v>84349.537</v>
      </c>
      <c r="V22" s="79">
        <f t="shared" si="3"/>
        <v>85244.95584</v>
      </c>
      <c r="W22" s="79">
        <f t="shared" si="3"/>
        <v>86018.14555</v>
      </c>
      <c r="X22" s="79">
        <f t="shared" si="3"/>
        <v>86685.79056</v>
      </c>
      <c r="Y22" s="79">
        <f t="shared" si="3"/>
        <v>87262.29806</v>
      </c>
      <c r="Z22" s="79">
        <f t="shared" si="3"/>
        <v>87760.10873</v>
      </c>
      <c r="AA22" s="79">
        <f t="shared" si="3"/>
        <v>88189.96511</v>
      </c>
      <c r="AB22" s="79">
        <f t="shared" si="3"/>
        <v>88561.14336</v>
      </c>
      <c r="AC22" s="79">
        <f t="shared" si="3"/>
        <v>88881.6534</v>
      </c>
      <c r="AD22" s="79">
        <f t="shared" si="3"/>
        <v>89158.41175</v>
      </c>
      <c r="AE22" s="79">
        <f t="shared" si="3"/>
        <v>89397.3908</v>
      </c>
      <c r="AF22" s="79">
        <f t="shared" si="3"/>
        <v>89603.74766</v>
      </c>
      <c r="AG22" s="79">
        <f t="shared" si="3"/>
        <v>89781.93548</v>
      </c>
      <c r="AH22" s="79">
        <f t="shared" si="3"/>
        <v>89935.7995</v>
      </c>
      <c r="AI22" s="79">
        <f t="shared" si="3"/>
        <v>90068.66009</v>
      </c>
      <c r="AJ22" s="79">
        <f t="shared" si="3"/>
        <v>90183.38435</v>
      </c>
      <c r="AK22" s="79">
        <f t="shared" si="3"/>
        <v>90282.448</v>
      </c>
      <c r="AL22" s="79">
        <f t="shared" si="3"/>
        <v>90367.98882</v>
      </c>
      <c r="AM22" s="79">
        <f t="shared" si="3"/>
        <v>90441.85276</v>
      </c>
      <c r="AN22" s="79">
        <f t="shared" si="3"/>
        <v>90505.6338</v>
      </c>
      <c r="AO22" s="79">
        <f t="shared" si="3"/>
        <v>90560.70831</v>
      </c>
      <c r="AP22" s="79">
        <f t="shared" si="3"/>
        <v>90608.26479</v>
      </c>
      <c r="AQ22" s="79">
        <f t="shared" si="3"/>
        <v>90649.32951</v>
      </c>
      <c r="AR22" s="79">
        <f t="shared" si="3"/>
        <v>90684.78863</v>
      </c>
      <c r="AS22" s="79">
        <f t="shared" si="3"/>
        <v>90715.40734</v>
      </c>
      <c r="AT22" s="79">
        <f t="shared" si="3"/>
        <v>90741.8464</v>
      </c>
      <c r="AU22" s="79">
        <f t="shared" si="3"/>
        <v>90764.67636</v>
      </c>
      <c r="AV22" s="79">
        <f t="shared" si="3"/>
        <v>90784.38989</v>
      </c>
      <c r="AW22" s="79">
        <f t="shared" si="3"/>
        <v>90801.41238</v>
      </c>
      <c r="AX22" s="79">
        <f t="shared" si="3"/>
        <v>90816.1112</v>
      </c>
      <c r="AY22" s="73"/>
      <c r="AZ22" s="79">
        <f t="shared" ref="AZ22:BC22" si="4">IFERROR(IF($BF22="Average",AVERAGEIFS($C22:$AX22,$C$20:$AX$20,"&gt;="&amp;AZ$18,$C$20:$AX$20,"&lt;"&amp;AZ$19),IF($BF22="Sum",SUMIFS($C22:$AX22,$C$20:$AX$20,"&gt;="&amp;AZ$18,$C$20:$AX$20,"&lt;"&amp;AZ$19),"")),"ERROR")</f>
        <v>534654.225</v>
      </c>
      <c r="BA22" s="79">
        <f t="shared" si="4"/>
        <v>994907.0384</v>
      </c>
      <c r="BB22" s="79">
        <f t="shared" si="4"/>
        <v>1074412.528</v>
      </c>
      <c r="BC22" s="79">
        <f t="shared" si="4"/>
        <v>1088074.421</v>
      </c>
      <c r="BD22" s="73"/>
      <c r="BE22" s="79">
        <f t="shared" si="5"/>
        <v>3692048.213</v>
      </c>
      <c r="BF22" s="74" t="s">
        <v>94</v>
      </c>
    </row>
    <row r="23">
      <c r="A23" s="8"/>
      <c r="B23" s="76" t="s">
        <v>181</v>
      </c>
      <c r="C23" s="99">
        <v>0.0</v>
      </c>
      <c r="D23" s="79">
        <f t="shared" ref="D23:AX23" si="6">C32*$C$9</f>
        <v>4000</v>
      </c>
      <c r="E23" s="79">
        <f t="shared" si="6"/>
        <v>6320</v>
      </c>
      <c r="F23" s="79">
        <f t="shared" si="6"/>
        <v>7737.6</v>
      </c>
      <c r="G23" s="79">
        <f t="shared" si="6"/>
        <v>8659.168</v>
      </c>
      <c r="H23" s="79">
        <f t="shared" si="6"/>
        <v>9298.68224</v>
      </c>
      <c r="I23" s="79">
        <f t="shared" si="6"/>
        <v>9770.192563</v>
      </c>
      <c r="J23" s="79">
        <f t="shared" si="6"/>
        <v>10135.65346</v>
      </c>
      <c r="K23" s="79">
        <f t="shared" si="6"/>
        <v>10429.69589</v>
      </c>
      <c r="L23" s="79">
        <f t="shared" si="6"/>
        <v>10672.47888</v>
      </c>
      <c r="M23" s="79">
        <f t="shared" si="6"/>
        <v>10876.37649</v>
      </c>
      <c r="N23" s="79">
        <f t="shared" si="6"/>
        <v>11049.47398</v>
      </c>
      <c r="O23" s="79">
        <f t="shared" si="6"/>
        <v>11197.41018</v>
      </c>
      <c r="P23" s="79">
        <f t="shared" si="6"/>
        <v>11324.36065</v>
      </c>
      <c r="Q23" s="79">
        <f t="shared" si="6"/>
        <v>11433.57275</v>
      </c>
      <c r="R23" s="79">
        <f t="shared" si="6"/>
        <v>11527.66555</v>
      </c>
      <c r="S23" s="79">
        <f t="shared" si="6"/>
        <v>11608.80501</v>
      </c>
      <c r="T23" s="79">
        <f t="shared" si="6"/>
        <v>11678.81208</v>
      </c>
      <c r="U23" s="79">
        <f t="shared" si="6"/>
        <v>11739.23364</v>
      </c>
      <c r="V23" s="79">
        <f t="shared" si="6"/>
        <v>11791.39223</v>
      </c>
      <c r="W23" s="79">
        <f t="shared" si="6"/>
        <v>11836.42308</v>
      </c>
      <c r="X23" s="79">
        <f t="shared" si="6"/>
        <v>11875.30291</v>
      </c>
      <c r="Y23" s="79">
        <f t="shared" si="6"/>
        <v>11908.87333</v>
      </c>
      <c r="Z23" s="79">
        <f t="shared" si="6"/>
        <v>11937.86009</v>
      </c>
      <c r="AA23" s="79">
        <f t="shared" si="6"/>
        <v>11962.88942</v>
      </c>
      <c r="AB23" s="79">
        <f t="shared" si="6"/>
        <v>11984.5018</v>
      </c>
      <c r="AC23" s="79">
        <f t="shared" si="6"/>
        <v>12003.1638</v>
      </c>
      <c r="AD23" s="79">
        <f t="shared" si="6"/>
        <v>12019.27825</v>
      </c>
      <c r="AE23" s="79">
        <f t="shared" si="6"/>
        <v>12033.19292</v>
      </c>
      <c r="AF23" s="79">
        <f t="shared" si="6"/>
        <v>12045.20814</v>
      </c>
      <c r="AG23" s="79">
        <f t="shared" si="6"/>
        <v>12055.58318</v>
      </c>
      <c r="AH23" s="79">
        <f t="shared" si="6"/>
        <v>12064.54197</v>
      </c>
      <c r="AI23" s="79">
        <f t="shared" si="6"/>
        <v>12072.27781</v>
      </c>
      <c r="AJ23" s="79">
        <f t="shared" si="6"/>
        <v>12078.95766</v>
      </c>
      <c r="AK23" s="79">
        <f t="shared" si="6"/>
        <v>12084.72567</v>
      </c>
      <c r="AL23" s="79">
        <f t="shared" si="6"/>
        <v>12089.70631</v>
      </c>
      <c r="AM23" s="79">
        <f t="shared" si="6"/>
        <v>12094.00706</v>
      </c>
      <c r="AN23" s="79">
        <f t="shared" si="6"/>
        <v>12097.72073</v>
      </c>
      <c r="AO23" s="79">
        <f t="shared" si="6"/>
        <v>12100.92745</v>
      </c>
      <c r="AP23" s="79">
        <f t="shared" si="6"/>
        <v>12103.69644</v>
      </c>
      <c r="AQ23" s="79">
        <f t="shared" si="6"/>
        <v>12106.08745</v>
      </c>
      <c r="AR23" s="79">
        <f t="shared" si="6"/>
        <v>12108.15206</v>
      </c>
      <c r="AS23" s="79">
        <f t="shared" si="6"/>
        <v>12109.93484</v>
      </c>
      <c r="AT23" s="79">
        <f t="shared" si="6"/>
        <v>12111.47427</v>
      </c>
      <c r="AU23" s="79">
        <f t="shared" si="6"/>
        <v>12112.80355</v>
      </c>
      <c r="AV23" s="79">
        <f t="shared" si="6"/>
        <v>12113.95137</v>
      </c>
      <c r="AW23" s="79">
        <f t="shared" si="6"/>
        <v>12114.94251</v>
      </c>
      <c r="AX23" s="79">
        <f t="shared" si="6"/>
        <v>12115.79835</v>
      </c>
      <c r="AY23" s="73"/>
      <c r="AZ23" s="79">
        <f t="shared" ref="AZ23:BC23" si="7">IFERROR(IF($BF23="Average",AVERAGEIFS($C23:$AX23,$C$20:$AX$20,"&gt;="&amp;AZ$18,$C$20:$AX$20,"&lt;"&amp;AZ$19),IF($BF23="Sum",SUMIFS($C23:$AX23,$C$20:$AX$20,"&gt;="&amp;AZ$18,$C$20:$AX$20,"&lt;"&amp;AZ$19),"")),"ERROR")</f>
        <v>98949.32151</v>
      </c>
      <c r="BA23" s="79">
        <f t="shared" si="7"/>
        <v>139859.7115</v>
      </c>
      <c r="BB23" s="79">
        <f t="shared" si="7"/>
        <v>144494.0269</v>
      </c>
      <c r="BC23" s="79">
        <f t="shared" si="7"/>
        <v>145289.4961</v>
      </c>
      <c r="BD23" s="73"/>
      <c r="BE23" s="79">
        <f t="shared" si="5"/>
        <v>528592.556</v>
      </c>
      <c r="BF23" s="74" t="s">
        <v>94</v>
      </c>
    </row>
    <row r="24">
      <c r="A24" s="8"/>
      <c r="B24" s="82" t="s">
        <v>106</v>
      </c>
      <c r="C24" s="84">
        <f t="shared" ref="C24:AX24" si="8">SUM(C21:C23)</f>
        <v>200000</v>
      </c>
      <c r="D24" s="84">
        <f t="shared" si="8"/>
        <v>216000</v>
      </c>
      <c r="E24" s="84">
        <f t="shared" si="8"/>
        <v>228880</v>
      </c>
      <c r="F24" s="84">
        <f t="shared" si="8"/>
        <v>239518.4</v>
      </c>
      <c r="G24" s="84">
        <f t="shared" si="8"/>
        <v>248454.912</v>
      </c>
      <c r="H24" s="84">
        <f t="shared" si="8"/>
        <v>256042.5722</v>
      </c>
      <c r="I24" s="84">
        <f t="shared" si="8"/>
        <v>262527.8588</v>
      </c>
      <c r="J24" s="84">
        <f t="shared" si="8"/>
        <v>268093.458</v>
      </c>
      <c r="K24" s="84">
        <f t="shared" si="8"/>
        <v>272881.547</v>
      </c>
      <c r="L24" s="84">
        <f t="shared" si="8"/>
        <v>277006.8526</v>
      </c>
      <c r="M24" s="84">
        <f t="shared" si="8"/>
        <v>280564.2866</v>
      </c>
      <c r="N24" s="84">
        <f t="shared" si="8"/>
        <v>283633.6593</v>
      </c>
      <c r="O24" s="84">
        <f t="shared" si="8"/>
        <v>286282.778</v>
      </c>
      <c r="P24" s="84">
        <f t="shared" si="8"/>
        <v>288569.6216</v>
      </c>
      <c r="Q24" s="84">
        <f t="shared" si="8"/>
        <v>290543.9588</v>
      </c>
      <c r="R24" s="84">
        <f t="shared" si="8"/>
        <v>292248.6119</v>
      </c>
      <c r="S24" s="84">
        <f t="shared" si="8"/>
        <v>293720.4788</v>
      </c>
      <c r="T24" s="84">
        <f t="shared" si="8"/>
        <v>294991.3798</v>
      </c>
      <c r="U24" s="84">
        <f t="shared" si="8"/>
        <v>296088.7706</v>
      </c>
      <c r="V24" s="84">
        <f t="shared" si="8"/>
        <v>297036.3481</v>
      </c>
      <c r="W24" s="84">
        <f t="shared" si="8"/>
        <v>297854.5686</v>
      </c>
      <c r="X24" s="84">
        <f t="shared" si="8"/>
        <v>298561.0935</v>
      </c>
      <c r="Y24" s="84">
        <f t="shared" si="8"/>
        <v>299171.1714</v>
      </c>
      <c r="Z24" s="84">
        <f t="shared" si="8"/>
        <v>299697.9688</v>
      </c>
      <c r="AA24" s="84">
        <f t="shared" si="8"/>
        <v>300152.8545</v>
      </c>
      <c r="AB24" s="84">
        <f t="shared" si="8"/>
        <v>300545.6452</v>
      </c>
      <c r="AC24" s="84">
        <f t="shared" si="8"/>
        <v>300884.8172</v>
      </c>
      <c r="AD24" s="84">
        <f t="shared" si="8"/>
        <v>301177.69</v>
      </c>
      <c r="AE24" s="84">
        <f t="shared" si="8"/>
        <v>301430.5837</v>
      </c>
      <c r="AF24" s="84">
        <f t="shared" si="8"/>
        <v>301648.9558</v>
      </c>
      <c r="AG24" s="84">
        <f t="shared" si="8"/>
        <v>301837.5187</v>
      </c>
      <c r="AH24" s="84">
        <f t="shared" si="8"/>
        <v>302000.3415</v>
      </c>
      <c r="AI24" s="84">
        <f t="shared" si="8"/>
        <v>302140.9379</v>
      </c>
      <c r="AJ24" s="84">
        <f t="shared" si="8"/>
        <v>302262.342</v>
      </c>
      <c r="AK24" s="84">
        <f t="shared" si="8"/>
        <v>302367.1737</v>
      </c>
      <c r="AL24" s="84">
        <f t="shared" si="8"/>
        <v>302457.6951</v>
      </c>
      <c r="AM24" s="84">
        <f t="shared" si="8"/>
        <v>302535.8598</v>
      </c>
      <c r="AN24" s="84">
        <f t="shared" si="8"/>
        <v>302603.3545</v>
      </c>
      <c r="AO24" s="84">
        <f t="shared" si="8"/>
        <v>302661.6358</v>
      </c>
      <c r="AP24" s="84">
        <f t="shared" si="8"/>
        <v>302711.9612</v>
      </c>
      <c r="AQ24" s="84">
        <f t="shared" si="8"/>
        <v>302755.417</v>
      </c>
      <c r="AR24" s="84">
        <f t="shared" si="8"/>
        <v>302792.9407</v>
      </c>
      <c r="AS24" s="84">
        <f t="shared" si="8"/>
        <v>302825.3422</v>
      </c>
      <c r="AT24" s="84">
        <f t="shared" si="8"/>
        <v>302853.3207</v>
      </c>
      <c r="AU24" s="84">
        <f t="shared" si="8"/>
        <v>302877.4799</v>
      </c>
      <c r="AV24" s="84">
        <f t="shared" si="8"/>
        <v>302898.3413</v>
      </c>
      <c r="AW24" s="84">
        <f t="shared" si="8"/>
        <v>302916.3549</v>
      </c>
      <c r="AX24" s="84">
        <f t="shared" si="8"/>
        <v>302931.9096</v>
      </c>
      <c r="AY24" s="73"/>
      <c r="AZ24" s="84">
        <f t="shared" ref="AZ24:BC24" si="9">IFERROR(IF($BF24="Average",AVERAGEIFS($C24:$AX24,$C$20:$AX$20,"&gt;="&amp;AZ$18,$C$20:$AX$20,"&lt;"&amp;AZ$19),IF($BF24="Sum",SUMIFS($C24:$AX24,$C$20:$AX$20,"&gt;="&amp;AZ$18,$C$20:$AX$20,"&lt;"&amp;AZ$19),"")),"ERROR")</f>
        <v>3033603.546</v>
      </c>
      <c r="BA24" s="84">
        <f t="shared" si="9"/>
        <v>3534766.75</v>
      </c>
      <c r="BB24" s="84">
        <f t="shared" si="9"/>
        <v>3618906.555</v>
      </c>
      <c r="BC24" s="84">
        <f t="shared" si="9"/>
        <v>3633363.917</v>
      </c>
      <c r="BD24" s="73"/>
      <c r="BE24" s="84">
        <f t="shared" si="5"/>
        <v>13820640.77</v>
      </c>
      <c r="BF24" s="74" t="s">
        <v>94</v>
      </c>
    </row>
    <row r="25">
      <c r="A25" s="8"/>
      <c r="B25" s="86"/>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73"/>
      <c r="AZ25" s="88"/>
      <c r="BA25" s="88"/>
      <c r="BB25" s="88"/>
      <c r="BC25" s="88"/>
      <c r="BD25" s="73"/>
      <c r="BE25" s="88"/>
      <c r="BF25" s="58"/>
    </row>
    <row r="26">
      <c r="A26" s="8"/>
      <c r="B26" s="69" t="s">
        <v>182</v>
      </c>
      <c r="C26" s="90">
        <f t="shared" ref="C26:AX26" si="10">C24*$C$7</f>
        <v>60000</v>
      </c>
      <c r="D26" s="90">
        <f t="shared" si="10"/>
        <v>64800</v>
      </c>
      <c r="E26" s="90">
        <f t="shared" si="10"/>
        <v>68664</v>
      </c>
      <c r="F26" s="90">
        <f t="shared" si="10"/>
        <v>71855.52</v>
      </c>
      <c r="G26" s="90">
        <f t="shared" si="10"/>
        <v>74536.4736</v>
      </c>
      <c r="H26" s="90">
        <f t="shared" si="10"/>
        <v>76812.77165</v>
      </c>
      <c r="I26" s="90">
        <f t="shared" si="10"/>
        <v>78758.35765</v>
      </c>
      <c r="J26" s="90">
        <f t="shared" si="10"/>
        <v>80428.0374</v>
      </c>
      <c r="K26" s="90">
        <f t="shared" si="10"/>
        <v>81864.4641</v>
      </c>
      <c r="L26" s="90">
        <f t="shared" si="10"/>
        <v>83102.05578</v>
      </c>
      <c r="M26" s="90">
        <f t="shared" si="10"/>
        <v>84169.28599</v>
      </c>
      <c r="N26" s="90">
        <f t="shared" si="10"/>
        <v>85090.09778</v>
      </c>
      <c r="O26" s="90">
        <f t="shared" si="10"/>
        <v>85884.83339</v>
      </c>
      <c r="P26" s="90">
        <f t="shared" si="10"/>
        <v>86570.88647</v>
      </c>
      <c r="Q26" s="90">
        <f t="shared" si="10"/>
        <v>87163.18763</v>
      </c>
      <c r="R26" s="90">
        <f t="shared" si="10"/>
        <v>87674.58357</v>
      </c>
      <c r="S26" s="90">
        <f t="shared" si="10"/>
        <v>88116.14364</v>
      </c>
      <c r="T26" s="90">
        <f t="shared" si="10"/>
        <v>88497.41395</v>
      </c>
      <c r="U26" s="90">
        <f t="shared" si="10"/>
        <v>88826.63119</v>
      </c>
      <c r="V26" s="90">
        <f t="shared" si="10"/>
        <v>89110.90442</v>
      </c>
      <c r="W26" s="90">
        <f t="shared" si="10"/>
        <v>89356.37059</v>
      </c>
      <c r="X26" s="90">
        <f t="shared" si="10"/>
        <v>89568.32804</v>
      </c>
      <c r="Y26" s="90">
        <f t="shared" si="10"/>
        <v>89751.35141</v>
      </c>
      <c r="Z26" s="90">
        <f t="shared" si="10"/>
        <v>89909.39065</v>
      </c>
      <c r="AA26" s="90">
        <f t="shared" si="10"/>
        <v>90045.85636</v>
      </c>
      <c r="AB26" s="90">
        <f t="shared" si="10"/>
        <v>90163.69355</v>
      </c>
      <c r="AC26" s="90">
        <f t="shared" si="10"/>
        <v>90265.44516</v>
      </c>
      <c r="AD26" s="90">
        <f t="shared" si="10"/>
        <v>90353.307</v>
      </c>
      <c r="AE26" s="90">
        <f t="shared" si="10"/>
        <v>90429.17512</v>
      </c>
      <c r="AF26" s="90">
        <f t="shared" si="10"/>
        <v>90494.68674</v>
      </c>
      <c r="AG26" s="90">
        <f t="shared" si="10"/>
        <v>90551.2556</v>
      </c>
      <c r="AH26" s="90">
        <f t="shared" si="10"/>
        <v>90600.10244</v>
      </c>
      <c r="AI26" s="90">
        <f t="shared" si="10"/>
        <v>90642.28137</v>
      </c>
      <c r="AJ26" s="90">
        <f t="shared" si="10"/>
        <v>90678.7026</v>
      </c>
      <c r="AK26" s="90">
        <f t="shared" si="10"/>
        <v>90710.1521</v>
      </c>
      <c r="AL26" s="90">
        <f t="shared" si="10"/>
        <v>90737.30854</v>
      </c>
      <c r="AM26" s="90">
        <f t="shared" si="10"/>
        <v>90760.75795</v>
      </c>
      <c r="AN26" s="90">
        <f t="shared" si="10"/>
        <v>90781.00636</v>
      </c>
      <c r="AO26" s="90">
        <f t="shared" si="10"/>
        <v>90798.49073</v>
      </c>
      <c r="AP26" s="90">
        <f t="shared" si="10"/>
        <v>90813.58837</v>
      </c>
      <c r="AQ26" s="90">
        <f t="shared" si="10"/>
        <v>90826.62509</v>
      </c>
      <c r="AR26" s="90">
        <f t="shared" si="10"/>
        <v>90837.88221</v>
      </c>
      <c r="AS26" s="90">
        <f t="shared" si="10"/>
        <v>90847.60266</v>
      </c>
      <c r="AT26" s="90">
        <f t="shared" si="10"/>
        <v>90855.9962</v>
      </c>
      <c r="AU26" s="90">
        <f t="shared" si="10"/>
        <v>90863.24397</v>
      </c>
      <c r="AV26" s="90">
        <f t="shared" si="10"/>
        <v>90869.50238</v>
      </c>
      <c r="AW26" s="90">
        <f t="shared" si="10"/>
        <v>90874.90647</v>
      </c>
      <c r="AX26" s="90">
        <f t="shared" si="10"/>
        <v>90879.57287</v>
      </c>
      <c r="AY26" s="73"/>
      <c r="AZ26" s="90">
        <f t="shared" ref="AZ26:BC26" si="11">IFERROR(IF($BF26="Average",AVERAGEIFS($C26:$AX26,$C$20:$AX$20,"&gt;="&amp;AZ$18,$C$20:$AX$20,"&lt;"&amp;AZ$19),IF($BF26="Sum",SUMIFS($C26:$AX26,$C$20:$AX$20,"&gt;="&amp;AZ$18,$C$20:$AX$20,"&lt;"&amp;AZ$19),"")),"ERROR")</f>
        <v>910081.0639</v>
      </c>
      <c r="BA26" s="90">
        <f t="shared" si="11"/>
        <v>1060430.025</v>
      </c>
      <c r="BB26" s="90">
        <f t="shared" si="11"/>
        <v>1085671.967</v>
      </c>
      <c r="BC26" s="90">
        <f t="shared" si="11"/>
        <v>1090009.175</v>
      </c>
      <c r="BD26" s="73"/>
      <c r="BE26" s="90">
        <f t="shared" ref="BE26:BE28" si="14">IF(BF26="Average",AVERAGE(C26:AX26), IF(BF26="Sum",SUM(C26:AX26),))</f>
        <v>4146192.231</v>
      </c>
      <c r="BF26" s="74" t="s">
        <v>94</v>
      </c>
    </row>
    <row r="27">
      <c r="A27" s="54"/>
      <c r="B27" s="76" t="s">
        <v>183</v>
      </c>
      <c r="C27" s="99">
        <v>0.0</v>
      </c>
      <c r="D27" s="99">
        <f t="shared" ref="D27:AX27" si="12">C28*$C$8</f>
        <v>48000</v>
      </c>
      <c r="E27" s="99">
        <f t="shared" si="12"/>
        <v>90240</v>
      </c>
      <c r="F27" s="99">
        <f t="shared" si="12"/>
        <v>127123.2</v>
      </c>
      <c r="G27" s="99">
        <f t="shared" si="12"/>
        <v>159182.976</v>
      </c>
      <c r="H27" s="99">
        <f t="shared" si="12"/>
        <v>186975.5597</v>
      </c>
      <c r="I27" s="99">
        <f t="shared" si="12"/>
        <v>211030.6651</v>
      </c>
      <c r="J27" s="99">
        <f t="shared" si="12"/>
        <v>231831.2182</v>
      </c>
      <c r="K27" s="99">
        <f t="shared" si="12"/>
        <v>249807.4045</v>
      </c>
      <c r="L27" s="99">
        <f t="shared" si="12"/>
        <v>265337.4948</v>
      </c>
      <c r="M27" s="99">
        <f t="shared" si="12"/>
        <v>278751.6405</v>
      </c>
      <c r="N27" s="99">
        <f t="shared" si="12"/>
        <v>290336.7412</v>
      </c>
      <c r="O27" s="99">
        <f t="shared" si="12"/>
        <v>300341.4712</v>
      </c>
      <c r="P27" s="99">
        <f t="shared" si="12"/>
        <v>308981.0437</v>
      </c>
      <c r="Q27" s="99">
        <f t="shared" si="12"/>
        <v>316441.5441</v>
      </c>
      <c r="R27" s="99">
        <f t="shared" si="12"/>
        <v>322883.7854</v>
      </c>
      <c r="S27" s="99">
        <f t="shared" si="12"/>
        <v>328446.6952</v>
      </c>
      <c r="T27" s="99">
        <f t="shared" si="12"/>
        <v>333250.271</v>
      </c>
      <c r="U27" s="99">
        <f t="shared" si="12"/>
        <v>337398.148</v>
      </c>
      <c r="V27" s="99">
        <f t="shared" si="12"/>
        <v>340979.8234</v>
      </c>
      <c r="W27" s="99">
        <f t="shared" si="12"/>
        <v>344072.5822</v>
      </c>
      <c r="X27" s="99">
        <f t="shared" si="12"/>
        <v>346743.1622</v>
      </c>
      <c r="Y27" s="99">
        <f t="shared" si="12"/>
        <v>349049.1922</v>
      </c>
      <c r="Z27" s="99">
        <f t="shared" si="12"/>
        <v>351040.4349</v>
      </c>
      <c r="AA27" s="99">
        <f t="shared" si="12"/>
        <v>352759.8604</v>
      </c>
      <c r="AB27" s="99">
        <f t="shared" si="12"/>
        <v>354244.5734</v>
      </c>
      <c r="AC27" s="99">
        <f t="shared" si="12"/>
        <v>355526.6136</v>
      </c>
      <c r="AD27" s="99">
        <f t="shared" si="12"/>
        <v>356633.647</v>
      </c>
      <c r="AE27" s="99">
        <f t="shared" si="12"/>
        <v>357589.5632</v>
      </c>
      <c r="AF27" s="99">
        <f t="shared" si="12"/>
        <v>358414.9907</v>
      </c>
      <c r="AG27" s="99">
        <f t="shared" si="12"/>
        <v>359127.7419</v>
      </c>
      <c r="AH27" s="99">
        <f t="shared" si="12"/>
        <v>359743.198</v>
      </c>
      <c r="AI27" s="99">
        <f t="shared" si="12"/>
        <v>360274.6404</v>
      </c>
      <c r="AJ27" s="99">
        <f t="shared" si="12"/>
        <v>360733.5374</v>
      </c>
      <c r="AK27" s="99">
        <f t="shared" si="12"/>
        <v>361129.792</v>
      </c>
      <c r="AL27" s="99">
        <f t="shared" si="12"/>
        <v>361471.9553</v>
      </c>
      <c r="AM27" s="99">
        <f t="shared" si="12"/>
        <v>361767.4111</v>
      </c>
      <c r="AN27" s="99">
        <f t="shared" si="12"/>
        <v>362022.5352</v>
      </c>
      <c r="AO27" s="99">
        <f t="shared" si="12"/>
        <v>362242.8332</v>
      </c>
      <c r="AP27" s="99">
        <f t="shared" si="12"/>
        <v>362433.0592</v>
      </c>
      <c r="AQ27" s="99">
        <f t="shared" si="12"/>
        <v>362597.318</v>
      </c>
      <c r="AR27" s="99">
        <f t="shared" si="12"/>
        <v>362739.1545</v>
      </c>
      <c r="AS27" s="99">
        <f t="shared" si="12"/>
        <v>362861.6294</v>
      </c>
      <c r="AT27" s="99">
        <f t="shared" si="12"/>
        <v>362967.3856</v>
      </c>
      <c r="AU27" s="99">
        <f t="shared" si="12"/>
        <v>363058.7055</v>
      </c>
      <c r="AV27" s="99">
        <f t="shared" si="12"/>
        <v>363137.5595</v>
      </c>
      <c r="AW27" s="99">
        <f t="shared" si="12"/>
        <v>363205.6495</v>
      </c>
      <c r="AX27" s="99">
        <f t="shared" si="12"/>
        <v>363264.4448</v>
      </c>
      <c r="AY27" s="73"/>
      <c r="AZ27" s="99">
        <f t="shared" ref="AZ27:BC27" si="13">IFERROR(IF($BF27="Average",AVERAGEIFS($C27:$AX27,$C$20:$AX$20,"&gt;="&amp;AZ$18,$C$20:$AX$20,"&lt;"&amp;AZ$19),IF($BF27="Sum",SUMIFS($C27:$AX27,$C$20:$AX$20,"&gt;="&amp;AZ$18,$C$20:$AX$20,"&lt;"&amp;AZ$19),"")),"ERROR")</f>
        <v>2138616.9</v>
      </c>
      <c r="BA27" s="99">
        <f t="shared" si="13"/>
        <v>3979628.153</v>
      </c>
      <c r="BB27" s="99">
        <f t="shared" si="13"/>
        <v>4297650.113</v>
      </c>
      <c r="BC27" s="99">
        <f t="shared" si="13"/>
        <v>4352297.686</v>
      </c>
      <c r="BD27" s="73"/>
      <c r="BE27" s="99">
        <f t="shared" si="14"/>
        <v>14768192.85</v>
      </c>
      <c r="BF27" s="74" t="s">
        <v>94</v>
      </c>
    </row>
    <row r="28">
      <c r="A28" s="54"/>
      <c r="B28" s="82" t="s">
        <v>184</v>
      </c>
      <c r="C28" s="84">
        <f t="shared" ref="C28:AX28" si="15">SUM(C26:C27)</f>
        <v>60000</v>
      </c>
      <c r="D28" s="84">
        <f t="shared" si="15"/>
        <v>112800</v>
      </c>
      <c r="E28" s="84">
        <f t="shared" si="15"/>
        <v>158904</v>
      </c>
      <c r="F28" s="84">
        <f t="shared" si="15"/>
        <v>198978.72</v>
      </c>
      <c r="G28" s="84">
        <f t="shared" si="15"/>
        <v>233719.4496</v>
      </c>
      <c r="H28" s="84">
        <f t="shared" si="15"/>
        <v>263788.3313</v>
      </c>
      <c r="I28" s="84">
        <f t="shared" si="15"/>
        <v>289789.0227</v>
      </c>
      <c r="J28" s="84">
        <f t="shared" si="15"/>
        <v>312259.2556</v>
      </c>
      <c r="K28" s="84">
        <f t="shared" si="15"/>
        <v>331671.8686</v>
      </c>
      <c r="L28" s="84">
        <f t="shared" si="15"/>
        <v>348439.5506</v>
      </c>
      <c r="M28" s="84">
        <f t="shared" si="15"/>
        <v>362920.9265</v>
      </c>
      <c r="N28" s="84">
        <f t="shared" si="15"/>
        <v>375426.839</v>
      </c>
      <c r="O28" s="84">
        <f t="shared" si="15"/>
        <v>386226.3046</v>
      </c>
      <c r="P28" s="84">
        <f t="shared" si="15"/>
        <v>395551.9301</v>
      </c>
      <c r="Q28" s="84">
        <f t="shared" si="15"/>
        <v>403604.7317</v>
      </c>
      <c r="R28" s="84">
        <f t="shared" si="15"/>
        <v>410558.369</v>
      </c>
      <c r="S28" s="84">
        <f t="shared" si="15"/>
        <v>416562.8388</v>
      </c>
      <c r="T28" s="84">
        <f t="shared" si="15"/>
        <v>421747.685</v>
      </c>
      <c r="U28" s="84">
        <f t="shared" si="15"/>
        <v>426224.7792</v>
      </c>
      <c r="V28" s="84">
        <f t="shared" si="15"/>
        <v>430090.7278</v>
      </c>
      <c r="W28" s="84">
        <f t="shared" si="15"/>
        <v>433428.9528</v>
      </c>
      <c r="X28" s="84">
        <f t="shared" si="15"/>
        <v>436311.4903</v>
      </c>
      <c r="Y28" s="84">
        <f t="shared" si="15"/>
        <v>438800.5436</v>
      </c>
      <c r="Z28" s="84">
        <f t="shared" si="15"/>
        <v>440949.8256</v>
      </c>
      <c r="AA28" s="84">
        <f t="shared" si="15"/>
        <v>442805.7168</v>
      </c>
      <c r="AB28" s="84">
        <f t="shared" si="15"/>
        <v>444408.267</v>
      </c>
      <c r="AC28" s="84">
        <f t="shared" si="15"/>
        <v>445792.0588</v>
      </c>
      <c r="AD28" s="84">
        <f t="shared" si="15"/>
        <v>446986.954</v>
      </c>
      <c r="AE28" s="84">
        <f t="shared" si="15"/>
        <v>448018.7383</v>
      </c>
      <c r="AF28" s="84">
        <f t="shared" si="15"/>
        <v>448909.6774</v>
      </c>
      <c r="AG28" s="84">
        <f t="shared" si="15"/>
        <v>449678.9975</v>
      </c>
      <c r="AH28" s="84">
        <f t="shared" si="15"/>
        <v>450343.3005</v>
      </c>
      <c r="AI28" s="84">
        <f t="shared" si="15"/>
        <v>450916.9217</v>
      </c>
      <c r="AJ28" s="84">
        <f t="shared" si="15"/>
        <v>451412.24</v>
      </c>
      <c r="AK28" s="84">
        <f t="shared" si="15"/>
        <v>451839.9441</v>
      </c>
      <c r="AL28" s="84">
        <f t="shared" si="15"/>
        <v>452209.2638</v>
      </c>
      <c r="AM28" s="84">
        <f t="shared" si="15"/>
        <v>452528.169</v>
      </c>
      <c r="AN28" s="84">
        <f t="shared" si="15"/>
        <v>452803.5416</v>
      </c>
      <c r="AO28" s="84">
        <f t="shared" si="15"/>
        <v>453041.324</v>
      </c>
      <c r="AP28" s="84">
        <f t="shared" si="15"/>
        <v>453246.6475</v>
      </c>
      <c r="AQ28" s="84">
        <f t="shared" si="15"/>
        <v>453423.9431</v>
      </c>
      <c r="AR28" s="84">
        <f t="shared" si="15"/>
        <v>453577.0367</v>
      </c>
      <c r="AS28" s="84">
        <f t="shared" si="15"/>
        <v>453709.232</v>
      </c>
      <c r="AT28" s="84">
        <f t="shared" si="15"/>
        <v>453823.3818</v>
      </c>
      <c r="AU28" s="84">
        <f t="shared" si="15"/>
        <v>453921.9494</v>
      </c>
      <c r="AV28" s="84">
        <f t="shared" si="15"/>
        <v>454007.0619</v>
      </c>
      <c r="AW28" s="84">
        <f t="shared" si="15"/>
        <v>454080.556</v>
      </c>
      <c r="AX28" s="84">
        <f t="shared" si="15"/>
        <v>454144.0177</v>
      </c>
      <c r="AY28" s="73"/>
      <c r="AZ28" s="84">
        <f t="shared" ref="AZ28:BC28" si="16">IFERROR(IF($BF28="Average",AVERAGEIFS($C28:$AX28,$C$20:$AX$20,"&gt;="&amp;AZ$18,$C$20:$AX$20,"&lt;"&amp;AZ$19),IF($BF28="Sum",SUMIFS($C28:$AX28,$C$20:$AX$20,"&gt;="&amp;AZ$18,$C$20:$AX$20,"&lt;"&amp;AZ$19),"")),"ERROR")</f>
        <v>3048697.964</v>
      </c>
      <c r="BA28" s="84">
        <f t="shared" si="16"/>
        <v>5040058.178</v>
      </c>
      <c r="BB28" s="84">
        <f t="shared" si="16"/>
        <v>5383322.08</v>
      </c>
      <c r="BC28" s="84">
        <f t="shared" si="16"/>
        <v>5442306.861</v>
      </c>
      <c r="BD28" s="73"/>
      <c r="BE28" s="84">
        <f t="shared" si="14"/>
        <v>18914385.08</v>
      </c>
      <c r="BF28" s="74" t="s">
        <v>94</v>
      </c>
    </row>
    <row r="29">
      <c r="A29" s="54"/>
      <c r="B29" s="54"/>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73"/>
      <c r="AZ29" s="125" t="str">
        <f t="shared" ref="AZ29:BC29" si="17">IFERROR(IF($BF29="Average",AVERAGEIFS($C29:$AX29,$C$20:$AX$20,"&gt;="&amp;AZ$18,$C$20:$AX$20,"&lt;"&amp;AZ$19),IF($BF29="Sum",SUMIFS($C29:$AX29,$C$20:$AX$20,"&gt;="&amp;AZ$18,$C$20:$AX$20,"&lt;"&amp;AZ$19),"")),"ERROR")</f>
        <v/>
      </c>
      <c r="BA29" s="125" t="str">
        <f t="shared" si="17"/>
        <v/>
      </c>
      <c r="BB29" s="125" t="str">
        <f t="shared" si="17"/>
        <v/>
      </c>
      <c r="BC29" s="125" t="str">
        <f t="shared" si="17"/>
        <v/>
      </c>
      <c r="BD29" s="73"/>
      <c r="BE29" s="125"/>
      <c r="BF29" s="58"/>
    </row>
    <row r="30">
      <c r="A30" s="8"/>
      <c r="B30" s="76" t="s">
        <v>185</v>
      </c>
      <c r="C30" s="99">
        <f t="shared" ref="C30:AX30" si="18">C24*$C$10</f>
        <v>20000</v>
      </c>
      <c r="D30" s="99">
        <f t="shared" si="18"/>
        <v>21600</v>
      </c>
      <c r="E30" s="99">
        <f t="shared" si="18"/>
        <v>22888</v>
      </c>
      <c r="F30" s="99">
        <f t="shared" si="18"/>
        <v>23951.84</v>
      </c>
      <c r="G30" s="99">
        <f t="shared" si="18"/>
        <v>24845.4912</v>
      </c>
      <c r="H30" s="99">
        <f t="shared" si="18"/>
        <v>25604.25722</v>
      </c>
      <c r="I30" s="99">
        <f t="shared" si="18"/>
        <v>26252.78588</v>
      </c>
      <c r="J30" s="99">
        <f t="shared" si="18"/>
        <v>26809.3458</v>
      </c>
      <c r="K30" s="99">
        <f t="shared" si="18"/>
        <v>27288.1547</v>
      </c>
      <c r="L30" s="99">
        <f t="shared" si="18"/>
        <v>27700.68526</v>
      </c>
      <c r="M30" s="99">
        <f t="shared" si="18"/>
        <v>28056.42866</v>
      </c>
      <c r="N30" s="99">
        <f t="shared" si="18"/>
        <v>28363.36593</v>
      </c>
      <c r="O30" s="99">
        <f t="shared" si="18"/>
        <v>28628.2778</v>
      </c>
      <c r="P30" s="99">
        <f t="shared" si="18"/>
        <v>28856.96216</v>
      </c>
      <c r="Q30" s="99">
        <f t="shared" si="18"/>
        <v>29054.39588</v>
      </c>
      <c r="R30" s="99">
        <f t="shared" si="18"/>
        <v>29224.86119</v>
      </c>
      <c r="S30" s="99">
        <f t="shared" si="18"/>
        <v>29372.04788</v>
      </c>
      <c r="T30" s="99">
        <f t="shared" si="18"/>
        <v>29499.13798</v>
      </c>
      <c r="U30" s="99">
        <f t="shared" si="18"/>
        <v>29608.87706</v>
      </c>
      <c r="V30" s="99">
        <f t="shared" si="18"/>
        <v>29703.63481</v>
      </c>
      <c r="W30" s="99">
        <f t="shared" si="18"/>
        <v>29785.45686</v>
      </c>
      <c r="X30" s="99">
        <f t="shared" si="18"/>
        <v>29856.10935</v>
      </c>
      <c r="Y30" s="99">
        <f t="shared" si="18"/>
        <v>29917.11714</v>
      </c>
      <c r="Z30" s="99">
        <f t="shared" si="18"/>
        <v>29969.79688</v>
      </c>
      <c r="AA30" s="99">
        <f t="shared" si="18"/>
        <v>30015.28545</v>
      </c>
      <c r="AB30" s="99">
        <f t="shared" si="18"/>
        <v>30054.56452</v>
      </c>
      <c r="AC30" s="99">
        <f t="shared" si="18"/>
        <v>30088.48172</v>
      </c>
      <c r="AD30" s="99">
        <f t="shared" si="18"/>
        <v>30117.769</v>
      </c>
      <c r="AE30" s="99">
        <f t="shared" si="18"/>
        <v>30143.05837</v>
      </c>
      <c r="AF30" s="99">
        <f t="shared" si="18"/>
        <v>30164.89558</v>
      </c>
      <c r="AG30" s="99">
        <f t="shared" si="18"/>
        <v>30183.75187</v>
      </c>
      <c r="AH30" s="99">
        <f t="shared" si="18"/>
        <v>30200.03415</v>
      </c>
      <c r="AI30" s="99">
        <f t="shared" si="18"/>
        <v>30214.09379</v>
      </c>
      <c r="AJ30" s="99">
        <f t="shared" si="18"/>
        <v>30226.2342</v>
      </c>
      <c r="AK30" s="99">
        <f t="shared" si="18"/>
        <v>30236.71737</v>
      </c>
      <c r="AL30" s="99">
        <f t="shared" si="18"/>
        <v>30245.76951</v>
      </c>
      <c r="AM30" s="99">
        <f t="shared" si="18"/>
        <v>30253.58598</v>
      </c>
      <c r="AN30" s="99">
        <f t="shared" si="18"/>
        <v>30260.33545</v>
      </c>
      <c r="AO30" s="99">
        <f t="shared" si="18"/>
        <v>30266.16358</v>
      </c>
      <c r="AP30" s="99">
        <f t="shared" si="18"/>
        <v>30271.19612</v>
      </c>
      <c r="AQ30" s="99">
        <f t="shared" si="18"/>
        <v>30275.5417</v>
      </c>
      <c r="AR30" s="99">
        <f t="shared" si="18"/>
        <v>30279.29407</v>
      </c>
      <c r="AS30" s="99">
        <f t="shared" si="18"/>
        <v>30282.53422</v>
      </c>
      <c r="AT30" s="99">
        <f t="shared" si="18"/>
        <v>30285.33207</v>
      </c>
      <c r="AU30" s="99">
        <f t="shared" si="18"/>
        <v>30287.74799</v>
      </c>
      <c r="AV30" s="99">
        <f t="shared" si="18"/>
        <v>30289.83413</v>
      </c>
      <c r="AW30" s="99">
        <f t="shared" si="18"/>
        <v>30291.63549</v>
      </c>
      <c r="AX30" s="99">
        <f t="shared" si="18"/>
        <v>30293.19096</v>
      </c>
      <c r="AY30" s="73"/>
      <c r="AZ30" s="99">
        <f t="shared" ref="AZ30:BC30" si="19">IFERROR(IF($BF30="Average",AVERAGEIFS($C30:$AX30,$C$20:$AX$20,"&gt;="&amp;AZ$18,$C$20:$AX$20,"&lt;"&amp;AZ$19),IF($BF30="Sum",SUMIFS($C30:$AX30,$C$20:$AX$20,"&gt;="&amp;AZ$18,$C$20:$AX$20,"&lt;"&amp;AZ$19),"")),"ERROR")</f>
        <v>303360.3546</v>
      </c>
      <c r="BA30" s="99">
        <f t="shared" si="19"/>
        <v>353476.675</v>
      </c>
      <c r="BB30" s="99">
        <f t="shared" si="19"/>
        <v>361890.6555</v>
      </c>
      <c r="BC30" s="99">
        <f t="shared" si="19"/>
        <v>363336.3917</v>
      </c>
      <c r="BD30" s="73"/>
      <c r="BE30" s="99">
        <f t="shared" ref="BE30:BE32" si="22">IF(BF30="Average",AVERAGE(C30:AX30), IF(BF30="Sum",SUM(C30:AX30),))</f>
        <v>1382064.077</v>
      </c>
      <c r="BF30" s="74" t="s">
        <v>94</v>
      </c>
    </row>
    <row r="31">
      <c r="A31" s="8"/>
      <c r="B31" s="76" t="s">
        <v>186</v>
      </c>
      <c r="C31" s="99">
        <v>0.0</v>
      </c>
      <c r="D31" s="99">
        <f t="shared" ref="D31:AX31" si="20">C32*$C$12</f>
        <v>10000</v>
      </c>
      <c r="E31" s="99">
        <f t="shared" si="20"/>
        <v>15800</v>
      </c>
      <c r="F31" s="99">
        <f t="shared" si="20"/>
        <v>19344</v>
      </c>
      <c r="G31" s="99">
        <f t="shared" si="20"/>
        <v>21647.92</v>
      </c>
      <c r="H31" s="99">
        <f t="shared" si="20"/>
        <v>23246.7056</v>
      </c>
      <c r="I31" s="99">
        <f t="shared" si="20"/>
        <v>24425.48141</v>
      </c>
      <c r="J31" s="99">
        <f t="shared" si="20"/>
        <v>25339.13365</v>
      </c>
      <c r="K31" s="99">
        <f t="shared" si="20"/>
        <v>26074.23972</v>
      </c>
      <c r="L31" s="99">
        <f t="shared" si="20"/>
        <v>26681.19721</v>
      </c>
      <c r="M31" s="99">
        <f t="shared" si="20"/>
        <v>27190.94124</v>
      </c>
      <c r="N31" s="99">
        <f t="shared" si="20"/>
        <v>27623.68495</v>
      </c>
      <c r="O31" s="99">
        <f t="shared" si="20"/>
        <v>27993.52544</v>
      </c>
      <c r="P31" s="99">
        <f t="shared" si="20"/>
        <v>28310.90162</v>
      </c>
      <c r="Q31" s="99">
        <f t="shared" si="20"/>
        <v>28583.93189</v>
      </c>
      <c r="R31" s="99">
        <f t="shared" si="20"/>
        <v>28819.16388</v>
      </c>
      <c r="S31" s="99">
        <f t="shared" si="20"/>
        <v>29022.01254</v>
      </c>
      <c r="T31" s="99">
        <f t="shared" si="20"/>
        <v>29197.03021</v>
      </c>
      <c r="U31" s="99">
        <f t="shared" si="20"/>
        <v>29348.0841</v>
      </c>
      <c r="V31" s="99">
        <f t="shared" si="20"/>
        <v>29478.48058</v>
      </c>
      <c r="W31" s="99">
        <f t="shared" si="20"/>
        <v>29591.05769</v>
      </c>
      <c r="X31" s="99">
        <f t="shared" si="20"/>
        <v>29688.25728</v>
      </c>
      <c r="Y31" s="99">
        <f t="shared" si="20"/>
        <v>29772.18331</v>
      </c>
      <c r="Z31" s="99">
        <f t="shared" si="20"/>
        <v>29844.65023</v>
      </c>
      <c r="AA31" s="99">
        <f t="shared" si="20"/>
        <v>29907.22355</v>
      </c>
      <c r="AB31" s="99">
        <f t="shared" si="20"/>
        <v>29961.2545</v>
      </c>
      <c r="AC31" s="99">
        <f t="shared" si="20"/>
        <v>30007.90951</v>
      </c>
      <c r="AD31" s="99">
        <f t="shared" si="20"/>
        <v>30048.19562</v>
      </c>
      <c r="AE31" s="99">
        <f t="shared" si="20"/>
        <v>30082.98231</v>
      </c>
      <c r="AF31" s="99">
        <f t="shared" si="20"/>
        <v>30113.02034</v>
      </c>
      <c r="AG31" s="99">
        <f t="shared" si="20"/>
        <v>30138.95796</v>
      </c>
      <c r="AH31" s="99">
        <f t="shared" si="20"/>
        <v>30161.35491</v>
      </c>
      <c r="AI31" s="99">
        <f t="shared" si="20"/>
        <v>30180.69453</v>
      </c>
      <c r="AJ31" s="99">
        <f t="shared" si="20"/>
        <v>30197.39416</v>
      </c>
      <c r="AK31" s="99">
        <f t="shared" si="20"/>
        <v>30211.81418</v>
      </c>
      <c r="AL31" s="99">
        <f t="shared" si="20"/>
        <v>30224.26577</v>
      </c>
      <c r="AM31" s="99">
        <f t="shared" si="20"/>
        <v>30235.01764</v>
      </c>
      <c r="AN31" s="99">
        <f t="shared" si="20"/>
        <v>30244.30181</v>
      </c>
      <c r="AO31" s="99">
        <f t="shared" si="20"/>
        <v>30252.31863</v>
      </c>
      <c r="AP31" s="99">
        <f t="shared" si="20"/>
        <v>30259.2411</v>
      </c>
      <c r="AQ31" s="99">
        <f t="shared" si="20"/>
        <v>30265.21861</v>
      </c>
      <c r="AR31" s="99">
        <f t="shared" si="20"/>
        <v>30270.38015</v>
      </c>
      <c r="AS31" s="99">
        <f t="shared" si="20"/>
        <v>30274.83711</v>
      </c>
      <c r="AT31" s="99">
        <f t="shared" si="20"/>
        <v>30278.68567</v>
      </c>
      <c r="AU31" s="99">
        <f t="shared" si="20"/>
        <v>30282.00887</v>
      </c>
      <c r="AV31" s="99">
        <f t="shared" si="20"/>
        <v>30284.87843</v>
      </c>
      <c r="AW31" s="99">
        <f t="shared" si="20"/>
        <v>30287.35628</v>
      </c>
      <c r="AX31" s="99">
        <f t="shared" si="20"/>
        <v>30289.49588</v>
      </c>
      <c r="AY31" s="73"/>
      <c r="AZ31" s="99">
        <f t="shared" ref="AZ31:BC31" si="21">IFERROR(IF($BF31="Average",AVERAGEIFS($C31:$AX31,$C$20:$AX$20,"&gt;="&amp;AZ$18,$C$20:$AX$20,"&lt;"&amp;AZ$19),IF($BF31="Sum",SUMIFS($C31:$AX31,$C$20:$AX$20,"&gt;="&amp;AZ$18,$C$20:$AX$20,"&lt;"&amp;AZ$19),"")),"ERROR")</f>
        <v>247373.3038</v>
      </c>
      <c r="BA31" s="99">
        <f t="shared" si="21"/>
        <v>349649.2788</v>
      </c>
      <c r="BB31" s="99">
        <f t="shared" si="21"/>
        <v>361235.0673</v>
      </c>
      <c r="BC31" s="99">
        <f t="shared" si="21"/>
        <v>363223.7402</v>
      </c>
      <c r="BD31" s="125"/>
      <c r="BE31" s="99">
        <f t="shared" si="22"/>
        <v>1321481.39</v>
      </c>
      <c r="BF31" s="74" t="s">
        <v>94</v>
      </c>
    </row>
    <row r="32">
      <c r="A32" s="8"/>
      <c r="B32" s="82" t="s">
        <v>187</v>
      </c>
      <c r="C32" s="84">
        <f t="shared" ref="C32:AX32" si="23">SUM(C30:C31)</f>
        <v>20000</v>
      </c>
      <c r="D32" s="84">
        <f t="shared" si="23"/>
        <v>31600</v>
      </c>
      <c r="E32" s="84">
        <f t="shared" si="23"/>
        <v>38688</v>
      </c>
      <c r="F32" s="84">
        <f t="shared" si="23"/>
        <v>43295.84</v>
      </c>
      <c r="G32" s="84">
        <f t="shared" si="23"/>
        <v>46493.4112</v>
      </c>
      <c r="H32" s="84">
        <f t="shared" si="23"/>
        <v>48850.96282</v>
      </c>
      <c r="I32" s="84">
        <f t="shared" si="23"/>
        <v>50678.26729</v>
      </c>
      <c r="J32" s="84">
        <f t="shared" si="23"/>
        <v>52148.47945</v>
      </c>
      <c r="K32" s="84">
        <f t="shared" si="23"/>
        <v>53362.39442</v>
      </c>
      <c r="L32" s="84">
        <f t="shared" si="23"/>
        <v>54381.88247</v>
      </c>
      <c r="M32" s="84">
        <f t="shared" si="23"/>
        <v>55247.3699</v>
      </c>
      <c r="N32" s="84">
        <f t="shared" si="23"/>
        <v>55987.05088</v>
      </c>
      <c r="O32" s="84">
        <f t="shared" si="23"/>
        <v>56621.80324</v>
      </c>
      <c r="P32" s="84">
        <f t="shared" si="23"/>
        <v>57167.86377</v>
      </c>
      <c r="Q32" s="84">
        <f t="shared" si="23"/>
        <v>57638.32776</v>
      </c>
      <c r="R32" s="84">
        <f t="shared" si="23"/>
        <v>58044.02507</v>
      </c>
      <c r="S32" s="84">
        <f t="shared" si="23"/>
        <v>58394.06042</v>
      </c>
      <c r="T32" s="84">
        <f t="shared" si="23"/>
        <v>58696.16819</v>
      </c>
      <c r="U32" s="84">
        <f t="shared" si="23"/>
        <v>58956.96116</v>
      </c>
      <c r="V32" s="84">
        <f t="shared" si="23"/>
        <v>59182.11539</v>
      </c>
      <c r="W32" s="84">
        <f t="shared" si="23"/>
        <v>59376.51456</v>
      </c>
      <c r="X32" s="84">
        <f t="shared" si="23"/>
        <v>59544.36663</v>
      </c>
      <c r="Y32" s="84">
        <f t="shared" si="23"/>
        <v>59689.30045</v>
      </c>
      <c r="Z32" s="84">
        <f t="shared" si="23"/>
        <v>59814.44711</v>
      </c>
      <c r="AA32" s="84">
        <f t="shared" si="23"/>
        <v>59922.50901</v>
      </c>
      <c r="AB32" s="84">
        <f t="shared" si="23"/>
        <v>60015.81902</v>
      </c>
      <c r="AC32" s="84">
        <f t="shared" si="23"/>
        <v>60096.39123</v>
      </c>
      <c r="AD32" s="84">
        <f t="shared" si="23"/>
        <v>60165.96461</v>
      </c>
      <c r="AE32" s="84">
        <f t="shared" si="23"/>
        <v>60226.04068</v>
      </c>
      <c r="AF32" s="84">
        <f t="shared" si="23"/>
        <v>60277.91592</v>
      </c>
      <c r="AG32" s="84">
        <f t="shared" si="23"/>
        <v>60322.70983</v>
      </c>
      <c r="AH32" s="84">
        <f t="shared" si="23"/>
        <v>60361.38906</v>
      </c>
      <c r="AI32" s="84">
        <f t="shared" si="23"/>
        <v>60394.78832</v>
      </c>
      <c r="AJ32" s="84">
        <f t="shared" si="23"/>
        <v>60423.62836</v>
      </c>
      <c r="AK32" s="84">
        <f t="shared" si="23"/>
        <v>60448.53155</v>
      </c>
      <c r="AL32" s="84">
        <f t="shared" si="23"/>
        <v>60470.03529</v>
      </c>
      <c r="AM32" s="84">
        <f t="shared" si="23"/>
        <v>60488.60363</v>
      </c>
      <c r="AN32" s="84">
        <f t="shared" si="23"/>
        <v>60504.63727</v>
      </c>
      <c r="AO32" s="84">
        <f t="shared" si="23"/>
        <v>60518.48221</v>
      </c>
      <c r="AP32" s="84">
        <f t="shared" si="23"/>
        <v>60530.43723</v>
      </c>
      <c r="AQ32" s="84">
        <f t="shared" si="23"/>
        <v>60540.76031</v>
      </c>
      <c r="AR32" s="84">
        <f t="shared" si="23"/>
        <v>60549.67422</v>
      </c>
      <c r="AS32" s="84">
        <f t="shared" si="23"/>
        <v>60557.37133</v>
      </c>
      <c r="AT32" s="84">
        <f t="shared" si="23"/>
        <v>60564.01773</v>
      </c>
      <c r="AU32" s="84">
        <f t="shared" si="23"/>
        <v>60569.75686</v>
      </c>
      <c r="AV32" s="84">
        <f t="shared" si="23"/>
        <v>60574.71255</v>
      </c>
      <c r="AW32" s="84">
        <f t="shared" si="23"/>
        <v>60578.99177</v>
      </c>
      <c r="AX32" s="84">
        <f t="shared" si="23"/>
        <v>60582.68684</v>
      </c>
      <c r="AY32" s="73"/>
      <c r="AZ32" s="84">
        <f t="shared" ref="AZ32:BC32" si="24">IFERROR(IF($BF32="Average",AVERAGEIFS($C32:$AX32,$C$20:$AX$20,"&gt;="&amp;AZ$18,$C$20:$AX$20,"&lt;"&amp;AZ$19),IF($BF32="Sum",SUMIFS($C32:$AX32,$C$20:$AX$20,"&gt;="&amp;AZ$18,$C$20:$AX$20,"&lt;"&amp;AZ$19),"")),"ERROR")</f>
        <v>550733.6584</v>
      </c>
      <c r="BA32" s="84">
        <f t="shared" si="24"/>
        <v>703125.9537</v>
      </c>
      <c r="BB32" s="84">
        <f t="shared" si="24"/>
        <v>723125.7229</v>
      </c>
      <c r="BC32" s="84">
        <f t="shared" si="24"/>
        <v>726560.1319</v>
      </c>
      <c r="BD32" s="73"/>
      <c r="BE32" s="84">
        <f t="shared" si="22"/>
        <v>2703545.467</v>
      </c>
      <c r="BF32" s="74" t="s">
        <v>94</v>
      </c>
    </row>
    <row r="33">
      <c r="A33" s="8"/>
      <c r="B33" s="86"/>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73"/>
      <c r="AZ33" s="88" t="str">
        <f t="shared" ref="AZ33:BC33" si="25">IFERROR(IF($BF33="Average",AVERAGEIFS($C33:$AX33,$C$20:$AX$20,"&gt;="&amp;AZ$18,$C$20:$AX$20,"&lt;"&amp;AZ$19),IF($BF33="Sum",SUMIFS($C33:$AX33,$C$20:$AX$20,"&gt;="&amp;AZ$18,$C$20:$AX$20,"&lt;"&amp;AZ$19),"")),"ERROR")</f>
        <v/>
      </c>
      <c r="BA33" s="88" t="str">
        <f t="shared" si="25"/>
        <v/>
      </c>
      <c r="BB33" s="88" t="str">
        <f t="shared" si="25"/>
        <v/>
      </c>
      <c r="BC33" s="88" t="str">
        <f t="shared" si="25"/>
        <v/>
      </c>
      <c r="BD33" s="73"/>
      <c r="BE33" s="88"/>
      <c r="BF33" s="58"/>
    </row>
    <row r="34">
      <c r="A34" s="8"/>
      <c r="B34" s="69" t="s">
        <v>188</v>
      </c>
      <c r="C34" s="72">
        <f t="shared" ref="C34:AX34" si="26">MIN(C32,C28)</f>
        <v>20000</v>
      </c>
      <c r="D34" s="72">
        <f t="shared" si="26"/>
        <v>31600</v>
      </c>
      <c r="E34" s="72">
        <f t="shared" si="26"/>
        <v>38688</v>
      </c>
      <c r="F34" s="72">
        <f t="shared" si="26"/>
        <v>43295.84</v>
      </c>
      <c r="G34" s="72">
        <f t="shared" si="26"/>
        <v>46493.4112</v>
      </c>
      <c r="H34" s="72">
        <f t="shared" si="26"/>
        <v>48850.96282</v>
      </c>
      <c r="I34" s="72">
        <f t="shared" si="26"/>
        <v>50678.26729</v>
      </c>
      <c r="J34" s="72">
        <f t="shared" si="26"/>
        <v>52148.47945</v>
      </c>
      <c r="K34" s="72">
        <f t="shared" si="26"/>
        <v>53362.39442</v>
      </c>
      <c r="L34" s="72">
        <f t="shared" si="26"/>
        <v>54381.88247</v>
      </c>
      <c r="M34" s="72">
        <f t="shared" si="26"/>
        <v>55247.3699</v>
      </c>
      <c r="N34" s="72">
        <f t="shared" si="26"/>
        <v>55987.05088</v>
      </c>
      <c r="O34" s="72">
        <f t="shared" si="26"/>
        <v>56621.80324</v>
      </c>
      <c r="P34" s="72">
        <f t="shared" si="26"/>
        <v>57167.86377</v>
      </c>
      <c r="Q34" s="72">
        <f t="shared" si="26"/>
        <v>57638.32776</v>
      </c>
      <c r="R34" s="72">
        <f t="shared" si="26"/>
        <v>58044.02507</v>
      </c>
      <c r="S34" s="72">
        <f t="shared" si="26"/>
        <v>58394.06042</v>
      </c>
      <c r="T34" s="72">
        <f t="shared" si="26"/>
        <v>58696.16819</v>
      </c>
      <c r="U34" s="72">
        <f t="shared" si="26"/>
        <v>58956.96116</v>
      </c>
      <c r="V34" s="72">
        <f t="shared" si="26"/>
        <v>59182.11539</v>
      </c>
      <c r="W34" s="72">
        <f t="shared" si="26"/>
        <v>59376.51456</v>
      </c>
      <c r="X34" s="72">
        <f t="shared" si="26"/>
        <v>59544.36663</v>
      </c>
      <c r="Y34" s="72">
        <f t="shared" si="26"/>
        <v>59689.30045</v>
      </c>
      <c r="Z34" s="72">
        <f t="shared" si="26"/>
        <v>59814.44711</v>
      </c>
      <c r="AA34" s="72">
        <f t="shared" si="26"/>
        <v>59922.50901</v>
      </c>
      <c r="AB34" s="72">
        <f t="shared" si="26"/>
        <v>60015.81902</v>
      </c>
      <c r="AC34" s="72">
        <f t="shared" si="26"/>
        <v>60096.39123</v>
      </c>
      <c r="AD34" s="72">
        <f t="shared" si="26"/>
        <v>60165.96461</v>
      </c>
      <c r="AE34" s="72">
        <f t="shared" si="26"/>
        <v>60226.04068</v>
      </c>
      <c r="AF34" s="72">
        <f t="shared" si="26"/>
        <v>60277.91592</v>
      </c>
      <c r="AG34" s="72">
        <f t="shared" si="26"/>
        <v>60322.70983</v>
      </c>
      <c r="AH34" s="72">
        <f t="shared" si="26"/>
        <v>60361.38906</v>
      </c>
      <c r="AI34" s="72">
        <f t="shared" si="26"/>
        <v>60394.78832</v>
      </c>
      <c r="AJ34" s="72">
        <f t="shared" si="26"/>
        <v>60423.62836</v>
      </c>
      <c r="AK34" s="72">
        <f t="shared" si="26"/>
        <v>60448.53155</v>
      </c>
      <c r="AL34" s="72">
        <f t="shared" si="26"/>
        <v>60470.03529</v>
      </c>
      <c r="AM34" s="72">
        <f t="shared" si="26"/>
        <v>60488.60363</v>
      </c>
      <c r="AN34" s="72">
        <f t="shared" si="26"/>
        <v>60504.63727</v>
      </c>
      <c r="AO34" s="72">
        <f t="shared" si="26"/>
        <v>60518.48221</v>
      </c>
      <c r="AP34" s="72">
        <f t="shared" si="26"/>
        <v>60530.43723</v>
      </c>
      <c r="AQ34" s="72">
        <f t="shared" si="26"/>
        <v>60540.76031</v>
      </c>
      <c r="AR34" s="72">
        <f t="shared" si="26"/>
        <v>60549.67422</v>
      </c>
      <c r="AS34" s="72">
        <f t="shared" si="26"/>
        <v>60557.37133</v>
      </c>
      <c r="AT34" s="72">
        <f t="shared" si="26"/>
        <v>60564.01773</v>
      </c>
      <c r="AU34" s="72">
        <f t="shared" si="26"/>
        <v>60569.75686</v>
      </c>
      <c r="AV34" s="72">
        <f t="shared" si="26"/>
        <v>60574.71255</v>
      </c>
      <c r="AW34" s="72">
        <f t="shared" si="26"/>
        <v>60578.99177</v>
      </c>
      <c r="AX34" s="72">
        <f t="shared" si="26"/>
        <v>60582.68684</v>
      </c>
      <c r="AY34" s="73"/>
      <c r="AZ34" s="72">
        <f t="shared" ref="AZ34:BC34" si="27">IFERROR(IF($BF34="Average",AVERAGEIFS($C34:$AX34,$C$20:$AX$20,"&gt;="&amp;AZ$18,$C$20:$AX$20,"&lt;"&amp;AZ$19),IF($BF34="Sum",SUMIFS($C34:$AX34,$C$20:$AX$20,"&gt;="&amp;AZ$18,$C$20:$AX$20,"&lt;"&amp;AZ$19),"")),"ERROR")</f>
        <v>550733.6584</v>
      </c>
      <c r="BA34" s="72">
        <f t="shared" si="27"/>
        <v>703125.9537</v>
      </c>
      <c r="BB34" s="72">
        <f t="shared" si="27"/>
        <v>723125.7229</v>
      </c>
      <c r="BC34" s="72">
        <f t="shared" si="27"/>
        <v>726560.1319</v>
      </c>
      <c r="BD34" s="73"/>
      <c r="BE34" s="72">
        <f t="shared" ref="BE34:BE36" si="30">IF(BF34="Average",AVERAGE(C34:AX34), IF(BF34="Sum",SUM(C34:AX34),))</f>
        <v>2703545.467</v>
      </c>
      <c r="BF34" s="74" t="s">
        <v>94</v>
      </c>
    </row>
    <row r="35">
      <c r="A35" s="8"/>
      <c r="B35" s="76" t="s">
        <v>189</v>
      </c>
      <c r="C35" s="94">
        <f t="shared" ref="C35:AX35" si="28">C34*$C$11</f>
        <v>4000000</v>
      </c>
      <c r="D35" s="94">
        <f t="shared" si="28"/>
        <v>6320000</v>
      </c>
      <c r="E35" s="94">
        <f t="shared" si="28"/>
        <v>7737600</v>
      </c>
      <c r="F35" s="94">
        <f t="shared" si="28"/>
        <v>8659168</v>
      </c>
      <c r="G35" s="94">
        <f t="shared" si="28"/>
        <v>9298682.24</v>
      </c>
      <c r="H35" s="94">
        <f t="shared" si="28"/>
        <v>9770192.563</v>
      </c>
      <c r="I35" s="94">
        <f t="shared" si="28"/>
        <v>10135653.46</v>
      </c>
      <c r="J35" s="94">
        <f t="shared" si="28"/>
        <v>10429695.89</v>
      </c>
      <c r="K35" s="94">
        <f t="shared" si="28"/>
        <v>10672478.88</v>
      </c>
      <c r="L35" s="94">
        <f t="shared" si="28"/>
        <v>10876376.49</v>
      </c>
      <c r="M35" s="94">
        <f t="shared" si="28"/>
        <v>11049473.98</v>
      </c>
      <c r="N35" s="94">
        <f t="shared" si="28"/>
        <v>11197410.18</v>
      </c>
      <c r="O35" s="94">
        <f t="shared" si="28"/>
        <v>11324360.65</v>
      </c>
      <c r="P35" s="94">
        <f t="shared" si="28"/>
        <v>11433572.75</v>
      </c>
      <c r="Q35" s="94">
        <f t="shared" si="28"/>
        <v>11527665.55</v>
      </c>
      <c r="R35" s="94">
        <f t="shared" si="28"/>
        <v>11608805.01</v>
      </c>
      <c r="S35" s="94">
        <f t="shared" si="28"/>
        <v>11678812.08</v>
      </c>
      <c r="T35" s="94">
        <f t="shared" si="28"/>
        <v>11739233.64</v>
      </c>
      <c r="U35" s="94">
        <f t="shared" si="28"/>
        <v>11791392.23</v>
      </c>
      <c r="V35" s="94">
        <f t="shared" si="28"/>
        <v>11836423.08</v>
      </c>
      <c r="W35" s="94">
        <f t="shared" si="28"/>
        <v>11875302.91</v>
      </c>
      <c r="X35" s="94">
        <f t="shared" si="28"/>
        <v>11908873.33</v>
      </c>
      <c r="Y35" s="94">
        <f t="shared" si="28"/>
        <v>11937860.09</v>
      </c>
      <c r="Z35" s="94">
        <f t="shared" si="28"/>
        <v>11962889.42</v>
      </c>
      <c r="AA35" s="94">
        <f t="shared" si="28"/>
        <v>11984501.8</v>
      </c>
      <c r="AB35" s="94">
        <f t="shared" si="28"/>
        <v>12003163.8</v>
      </c>
      <c r="AC35" s="94">
        <f t="shared" si="28"/>
        <v>12019278.25</v>
      </c>
      <c r="AD35" s="94">
        <f t="shared" si="28"/>
        <v>12033192.92</v>
      </c>
      <c r="AE35" s="94">
        <f t="shared" si="28"/>
        <v>12045208.14</v>
      </c>
      <c r="AF35" s="94">
        <f t="shared" si="28"/>
        <v>12055583.18</v>
      </c>
      <c r="AG35" s="94">
        <f t="shared" si="28"/>
        <v>12064541.97</v>
      </c>
      <c r="AH35" s="94">
        <f t="shared" si="28"/>
        <v>12072277.81</v>
      </c>
      <c r="AI35" s="94">
        <f t="shared" si="28"/>
        <v>12078957.66</v>
      </c>
      <c r="AJ35" s="94">
        <f t="shared" si="28"/>
        <v>12084725.67</v>
      </c>
      <c r="AK35" s="94">
        <f t="shared" si="28"/>
        <v>12089706.31</v>
      </c>
      <c r="AL35" s="94">
        <f t="shared" si="28"/>
        <v>12094007.06</v>
      </c>
      <c r="AM35" s="94">
        <f t="shared" si="28"/>
        <v>12097720.73</v>
      </c>
      <c r="AN35" s="94">
        <f t="shared" si="28"/>
        <v>12100927.45</v>
      </c>
      <c r="AO35" s="94">
        <f t="shared" si="28"/>
        <v>12103696.44</v>
      </c>
      <c r="AP35" s="94">
        <f t="shared" si="28"/>
        <v>12106087.45</v>
      </c>
      <c r="AQ35" s="94">
        <f t="shared" si="28"/>
        <v>12108152.06</v>
      </c>
      <c r="AR35" s="94">
        <f t="shared" si="28"/>
        <v>12109934.84</v>
      </c>
      <c r="AS35" s="94">
        <f t="shared" si="28"/>
        <v>12111474.27</v>
      </c>
      <c r="AT35" s="94">
        <f t="shared" si="28"/>
        <v>12112803.55</v>
      </c>
      <c r="AU35" s="94">
        <f t="shared" si="28"/>
        <v>12113951.37</v>
      </c>
      <c r="AV35" s="94">
        <f t="shared" si="28"/>
        <v>12114942.51</v>
      </c>
      <c r="AW35" s="94">
        <f t="shared" si="28"/>
        <v>12115798.35</v>
      </c>
      <c r="AX35" s="94">
        <f t="shared" si="28"/>
        <v>12116537.37</v>
      </c>
      <c r="AY35" s="111"/>
      <c r="AZ35" s="94">
        <f t="shared" ref="AZ35:BC35" si="29">IFERROR(IF($BF35="Average",AVERAGEIFS($C35:$AX35,$C$20:$AX$20,"&gt;="&amp;AZ$18,$C$20:$AX$20,"&lt;"&amp;AZ$19),IF($BF35="Sum",SUMIFS($C35:$AX35,$C$20:$AX$20,"&gt;="&amp;AZ$18,$C$20:$AX$20,"&lt;"&amp;AZ$19),"")),"ERROR")</f>
        <v>110146731.7</v>
      </c>
      <c r="BA35" s="94">
        <f t="shared" si="29"/>
        <v>140625190.7</v>
      </c>
      <c r="BB35" s="94">
        <f t="shared" si="29"/>
        <v>144625144.6</v>
      </c>
      <c r="BC35" s="94">
        <f t="shared" si="29"/>
        <v>145312026.4</v>
      </c>
      <c r="BD35" s="111"/>
      <c r="BE35" s="94">
        <f t="shared" si="30"/>
        <v>540709093.4</v>
      </c>
      <c r="BF35" s="74" t="s">
        <v>94</v>
      </c>
    </row>
    <row r="36">
      <c r="A36" s="8"/>
      <c r="B36" s="82" t="s">
        <v>110</v>
      </c>
      <c r="C36" s="95">
        <f t="shared" ref="C36:AX36" si="31">C35*$C$14</f>
        <v>200000</v>
      </c>
      <c r="D36" s="95">
        <f t="shared" si="31"/>
        <v>316000</v>
      </c>
      <c r="E36" s="95">
        <f t="shared" si="31"/>
        <v>386880</v>
      </c>
      <c r="F36" s="95">
        <f t="shared" si="31"/>
        <v>432958.4</v>
      </c>
      <c r="G36" s="95">
        <f t="shared" si="31"/>
        <v>464934.112</v>
      </c>
      <c r="H36" s="95">
        <f t="shared" si="31"/>
        <v>488509.6282</v>
      </c>
      <c r="I36" s="95">
        <f t="shared" si="31"/>
        <v>506782.6729</v>
      </c>
      <c r="J36" s="95">
        <f t="shared" si="31"/>
        <v>521484.7945</v>
      </c>
      <c r="K36" s="95">
        <f t="shared" si="31"/>
        <v>533623.9442</v>
      </c>
      <c r="L36" s="95">
        <f t="shared" si="31"/>
        <v>543818.8247</v>
      </c>
      <c r="M36" s="95">
        <f t="shared" si="31"/>
        <v>552473.699</v>
      </c>
      <c r="N36" s="95">
        <f t="shared" si="31"/>
        <v>559870.5088</v>
      </c>
      <c r="O36" s="95">
        <f t="shared" si="31"/>
        <v>566218.0324</v>
      </c>
      <c r="P36" s="95">
        <f t="shared" si="31"/>
        <v>571678.6377</v>
      </c>
      <c r="Q36" s="95">
        <f t="shared" si="31"/>
        <v>576383.2776</v>
      </c>
      <c r="R36" s="95">
        <f t="shared" si="31"/>
        <v>580440.2507</v>
      </c>
      <c r="S36" s="95">
        <f t="shared" si="31"/>
        <v>583940.6042</v>
      </c>
      <c r="T36" s="95">
        <f t="shared" si="31"/>
        <v>586961.6819</v>
      </c>
      <c r="U36" s="95">
        <f t="shared" si="31"/>
        <v>589569.6116</v>
      </c>
      <c r="V36" s="95">
        <f t="shared" si="31"/>
        <v>591821.1539</v>
      </c>
      <c r="W36" s="95">
        <f t="shared" si="31"/>
        <v>593765.1456</v>
      </c>
      <c r="X36" s="95">
        <f t="shared" si="31"/>
        <v>595443.6663</v>
      </c>
      <c r="Y36" s="95">
        <f t="shared" si="31"/>
        <v>596893.0045</v>
      </c>
      <c r="Z36" s="95">
        <f t="shared" si="31"/>
        <v>598144.4711</v>
      </c>
      <c r="AA36" s="95">
        <f t="shared" si="31"/>
        <v>599225.0901</v>
      </c>
      <c r="AB36" s="95">
        <f t="shared" si="31"/>
        <v>600158.1902</v>
      </c>
      <c r="AC36" s="95">
        <f t="shared" si="31"/>
        <v>600963.9123</v>
      </c>
      <c r="AD36" s="95">
        <f t="shared" si="31"/>
        <v>601659.6461</v>
      </c>
      <c r="AE36" s="95">
        <f t="shared" si="31"/>
        <v>602260.4068</v>
      </c>
      <c r="AF36" s="95">
        <f t="shared" si="31"/>
        <v>602779.1592</v>
      </c>
      <c r="AG36" s="95">
        <f t="shared" si="31"/>
        <v>603227.0983</v>
      </c>
      <c r="AH36" s="95">
        <f t="shared" si="31"/>
        <v>603613.8906</v>
      </c>
      <c r="AI36" s="95">
        <f t="shared" si="31"/>
        <v>603947.8832</v>
      </c>
      <c r="AJ36" s="95">
        <f t="shared" si="31"/>
        <v>604236.2836</v>
      </c>
      <c r="AK36" s="95">
        <f t="shared" si="31"/>
        <v>604485.3155</v>
      </c>
      <c r="AL36" s="95">
        <f t="shared" si="31"/>
        <v>604700.3529</v>
      </c>
      <c r="AM36" s="95">
        <f t="shared" si="31"/>
        <v>604886.0363</v>
      </c>
      <c r="AN36" s="95">
        <f t="shared" si="31"/>
        <v>605046.3727</v>
      </c>
      <c r="AO36" s="95">
        <f t="shared" si="31"/>
        <v>605184.8221</v>
      </c>
      <c r="AP36" s="95">
        <f t="shared" si="31"/>
        <v>605304.3723</v>
      </c>
      <c r="AQ36" s="95">
        <f t="shared" si="31"/>
        <v>605407.6031</v>
      </c>
      <c r="AR36" s="95">
        <f t="shared" si="31"/>
        <v>605496.7422</v>
      </c>
      <c r="AS36" s="95">
        <f t="shared" si="31"/>
        <v>605573.7133</v>
      </c>
      <c r="AT36" s="95">
        <f t="shared" si="31"/>
        <v>605640.1773</v>
      </c>
      <c r="AU36" s="95">
        <f t="shared" si="31"/>
        <v>605697.5686</v>
      </c>
      <c r="AV36" s="95">
        <f t="shared" si="31"/>
        <v>605747.1255</v>
      </c>
      <c r="AW36" s="95">
        <f t="shared" si="31"/>
        <v>605789.9177</v>
      </c>
      <c r="AX36" s="95">
        <f t="shared" si="31"/>
        <v>605826.8684</v>
      </c>
      <c r="AY36" s="111"/>
      <c r="AZ36" s="95">
        <f t="shared" ref="AZ36:BC36" si="32">IFERROR(IF($BF36="Average",AVERAGEIFS($C36:$AX36,$C$20:$AX$20,"&gt;="&amp;AZ$18,$C$20:$AX$20,"&lt;"&amp;AZ$19),IF($BF36="Sum",SUMIFS($C36:$AX36,$C$20:$AX$20,"&gt;="&amp;AZ$18,$C$20:$AX$20,"&lt;"&amp;AZ$19),"")),"ERROR")</f>
        <v>5507336.584</v>
      </c>
      <c r="BA36" s="95">
        <f t="shared" si="32"/>
        <v>7031259.537</v>
      </c>
      <c r="BB36" s="95">
        <f t="shared" si="32"/>
        <v>7231257.229</v>
      </c>
      <c r="BC36" s="95">
        <f t="shared" si="32"/>
        <v>7265601.319</v>
      </c>
      <c r="BD36" s="111"/>
      <c r="BE36" s="95">
        <f t="shared" si="30"/>
        <v>27035454.67</v>
      </c>
      <c r="BF36" s="74" t="s">
        <v>94</v>
      </c>
    </row>
    <row r="37">
      <c r="A37" s="8"/>
      <c r="B37" s="54"/>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1"/>
      <c r="AZ37" s="112" t="str">
        <f t="shared" ref="AZ37:BC37" si="33">IFERROR(IF($BF37="Average",AVERAGEIFS($C37:$AX37,$C$20:$AX$20,"&gt;="&amp;AZ$18,$C$20:$AX$20,"&lt;"&amp;AZ$19),IF($BF37="Sum",SUMIFS($C37:$AX37,$C$20:$AX$20,"&gt;="&amp;AZ$18,$C$20:$AX$20,"&lt;"&amp;AZ$19),"")),"ERROR")</f>
        <v/>
      </c>
      <c r="BA37" s="112" t="str">
        <f t="shared" si="33"/>
        <v/>
      </c>
      <c r="BB37" s="112" t="str">
        <f t="shared" si="33"/>
        <v/>
      </c>
      <c r="BC37" s="112" t="str">
        <f t="shared" si="33"/>
        <v/>
      </c>
      <c r="BD37" s="111"/>
      <c r="BE37" s="112"/>
      <c r="BF37" s="58"/>
    </row>
    <row r="38">
      <c r="A38" s="8"/>
      <c r="B38" s="69" t="s">
        <v>176</v>
      </c>
      <c r="C38" s="93">
        <f t="shared" ref="C38:AX38" si="34">C26*$C$15</f>
        <v>30000</v>
      </c>
      <c r="D38" s="93">
        <f t="shared" si="34"/>
        <v>32400</v>
      </c>
      <c r="E38" s="93">
        <f t="shared" si="34"/>
        <v>34332</v>
      </c>
      <c r="F38" s="93">
        <f t="shared" si="34"/>
        <v>35927.76</v>
      </c>
      <c r="G38" s="93">
        <f t="shared" si="34"/>
        <v>37268.2368</v>
      </c>
      <c r="H38" s="93">
        <f t="shared" si="34"/>
        <v>38406.38582</v>
      </c>
      <c r="I38" s="93">
        <f t="shared" si="34"/>
        <v>39379.17882</v>
      </c>
      <c r="J38" s="93">
        <f t="shared" si="34"/>
        <v>40214.0187</v>
      </c>
      <c r="K38" s="93">
        <f t="shared" si="34"/>
        <v>40932.23205</v>
      </c>
      <c r="L38" s="93">
        <f t="shared" si="34"/>
        <v>41551.02789</v>
      </c>
      <c r="M38" s="93">
        <f t="shared" si="34"/>
        <v>42084.64299</v>
      </c>
      <c r="N38" s="93">
        <f t="shared" si="34"/>
        <v>42545.04889</v>
      </c>
      <c r="O38" s="93">
        <f t="shared" si="34"/>
        <v>42942.4167</v>
      </c>
      <c r="P38" s="93">
        <f t="shared" si="34"/>
        <v>43285.44323</v>
      </c>
      <c r="Q38" s="93">
        <f t="shared" si="34"/>
        <v>43581.59382</v>
      </c>
      <c r="R38" s="93">
        <f t="shared" si="34"/>
        <v>43837.29178</v>
      </c>
      <c r="S38" s="93">
        <f t="shared" si="34"/>
        <v>44058.07182</v>
      </c>
      <c r="T38" s="93">
        <f t="shared" si="34"/>
        <v>44248.70698</v>
      </c>
      <c r="U38" s="93">
        <f t="shared" si="34"/>
        <v>44413.3156</v>
      </c>
      <c r="V38" s="93">
        <f t="shared" si="34"/>
        <v>44555.45221</v>
      </c>
      <c r="W38" s="93">
        <f t="shared" si="34"/>
        <v>44678.18529</v>
      </c>
      <c r="X38" s="93">
        <f t="shared" si="34"/>
        <v>44784.16402</v>
      </c>
      <c r="Y38" s="93">
        <f t="shared" si="34"/>
        <v>44875.67571</v>
      </c>
      <c r="Z38" s="93">
        <f t="shared" si="34"/>
        <v>44954.69532</v>
      </c>
      <c r="AA38" s="93">
        <f t="shared" si="34"/>
        <v>45022.92818</v>
      </c>
      <c r="AB38" s="93">
        <f t="shared" si="34"/>
        <v>45081.84677</v>
      </c>
      <c r="AC38" s="93">
        <f t="shared" si="34"/>
        <v>45132.72258</v>
      </c>
      <c r="AD38" s="93">
        <f t="shared" si="34"/>
        <v>45176.6535</v>
      </c>
      <c r="AE38" s="93">
        <f t="shared" si="34"/>
        <v>45214.58756</v>
      </c>
      <c r="AF38" s="93">
        <f t="shared" si="34"/>
        <v>45247.34337</v>
      </c>
      <c r="AG38" s="93">
        <f t="shared" si="34"/>
        <v>45275.6278</v>
      </c>
      <c r="AH38" s="93">
        <f t="shared" si="34"/>
        <v>45300.05122</v>
      </c>
      <c r="AI38" s="93">
        <f t="shared" si="34"/>
        <v>45321.14069</v>
      </c>
      <c r="AJ38" s="93">
        <f t="shared" si="34"/>
        <v>45339.3513</v>
      </c>
      <c r="AK38" s="93">
        <f t="shared" si="34"/>
        <v>45355.07605</v>
      </c>
      <c r="AL38" s="93">
        <f t="shared" si="34"/>
        <v>45368.65427</v>
      </c>
      <c r="AM38" s="93">
        <f t="shared" si="34"/>
        <v>45380.37897</v>
      </c>
      <c r="AN38" s="93">
        <f t="shared" si="34"/>
        <v>45390.50318</v>
      </c>
      <c r="AO38" s="93">
        <f t="shared" si="34"/>
        <v>45399.24536</v>
      </c>
      <c r="AP38" s="93">
        <f t="shared" si="34"/>
        <v>45406.79419</v>
      </c>
      <c r="AQ38" s="93">
        <f t="shared" si="34"/>
        <v>45413.31254</v>
      </c>
      <c r="AR38" s="93">
        <f t="shared" si="34"/>
        <v>45418.9411</v>
      </c>
      <c r="AS38" s="93">
        <f t="shared" si="34"/>
        <v>45423.80133</v>
      </c>
      <c r="AT38" s="93">
        <f t="shared" si="34"/>
        <v>45427.9981</v>
      </c>
      <c r="AU38" s="93">
        <f t="shared" si="34"/>
        <v>45431.62199</v>
      </c>
      <c r="AV38" s="93">
        <f t="shared" si="34"/>
        <v>45434.75119</v>
      </c>
      <c r="AW38" s="93">
        <f t="shared" si="34"/>
        <v>45437.45323</v>
      </c>
      <c r="AX38" s="93">
        <f t="shared" si="34"/>
        <v>45439.78643</v>
      </c>
      <c r="AY38" s="111"/>
      <c r="AZ38" s="93">
        <f t="shared" ref="AZ38:BC38" si="35">IFERROR(IF($BF38="Average",AVERAGEIFS($C38:$AX38,$C$20:$AX$20,"&gt;="&amp;AZ$18,$C$20:$AX$20,"&lt;"&amp;AZ$19),IF($BF38="Sum",SUMIFS($C38:$AX38,$C$20:$AX$20,"&gt;="&amp;AZ$18,$C$20:$AX$20,"&lt;"&amp;AZ$19),"")),"ERROR")</f>
        <v>455040.532</v>
      </c>
      <c r="BA38" s="93">
        <f t="shared" si="35"/>
        <v>530215.0125</v>
      </c>
      <c r="BB38" s="93">
        <f t="shared" si="35"/>
        <v>542835.9833</v>
      </c>
      <c r="BC38" s="93">
        <f t="shared" si="35"/>
        <v>545004.5876</v>
      </c>
      <c r="BD38" s="111"/>
      <c r="BE38" s="93">
        <f t="shared" ref="BE38:BE42" si="38">IF(BF38="Average",AVERAGE(C38:AX38), IF(BF38="Sum",SUM(C38:AX38),))</f>
        <v>2073096.115</v>
      </c>
      <c r="BF38" s="74" t="s">
        <v>94</v>
      </c>
    </row>
    <row r="39">
      <c r="A39" s="8"/>
      <c r="B39" s="69" t="s">
        <v>177</v>
      </c>
      <c r="C39" s="93">
        <f t="shared" ref="C39:AX39" si="36">C30*$C$16</f>
        <v>10000</v>
      </c>
      <c r="D39" s="93">
        <f t="shared" si="36"/>
        <v>10800</v>
      </c>
      <c r="E39" s="93">
        <f t="shared" si="36"/>
        <v>11444</v>
      </c>
      <c r="F39" s="93">
        <f t="shared" si="36"/>
        <v>11975.92</v>
      </c>
      <c r="G39" s="93">
        <f t="shared" si="36"/>
        <v>12422.7456</v>
      </c>
      <c r="H39" s="93">
        <f t="shared" si="36"/>
        <v>12802.12861</v>
      </c>
      <c r="I39" s="93">
        <f t="shared" si="36"/>
        <v>13126.39294</v>
      </c>
      <c r="J39" s="93">
        <f t="shared" si="36"/>
        <v>13404.6729</v>
      </c>
      <c r="K39" s="93">
        <f t="shared" si="36"/>
        <v>13644.07735</v>
      </c>
      <c r="L39" s="93">
        <f t="shared" si="36"/>
        <v>13850.34263</v>
      </c>
      <c r="M39" s="93">
        <f t="shared" si="36"/>
        <v>14028.21433</v>
      </c>
      <c r="N39" s="93">
        <f t="shared" si="36"/>
        <v>14181.68296</v>
      </c>
      <c r="O39" s="93">
        <f t="shared" si="36"/>
        <v>14314.1389</v>
      </c>
      <c r="P39" s="93">
        <f t="shared" si="36"/>
        <v>14428.48108</v>
      </c>
      <c r="Q39" s="93">
        <f t="shared" si="36"/>
        <v>14527.19794</v>
      </c>
      <c r="R39" s="93">
        <f t="shared" si="36"/>
        <v>14612.43059</v>
      </c>
      <c r="S39" s="93">
        <f t="shared" si="36"/>
        <v>14686.02394</v>
      </c>
      <c r="T39" s="93">
        <f t="shared" si="36"/>
        <v>14749.56899</v>
      </c>
      <c r="U39" s="93">
        <f t="shared" si="36"/>
        <v>14804.43853</v>
      </c>
      <c r="V39" s="93">
        <f t="shared" si="36"/>
        <v>14851.8174</v>
      </c>
      <c r="W39" s="93">
        <f t="shared" si="36"/>
        <v>14892.72843</v>
      </c>
      <c r="X39" s="93">
        <f t="shared" si="36"/>
        <v>14928.05467</v>
      </c>
      <c r="Y39" s="93">
        <f t="shared" si="36"/>
        <v>14958.55857</v>
      </c>
      <c r="Z39" s="93">
        <f t="shared" si="36"/>
        <v>14984.89844</v>
      </c>
      <c r="AA39" s="93">
        <f t="shared" si="36"/>
        <v>15007.64273</v>
      </c>
      <c r="AB39" s="93">
        <f t="shared" si="36"/>
        <v>15027.28226</v>
      </c>
      <c r="AC39" s="93">
        <f t="shared" si="36"/>
        <v>15044.24086</v>
      </c>
      <c r="AD39" s="93">
        <f t="shared" si="36"/>
        <v>15058.8845</v>
      </c>
      <c r="AE39" s="93">
        <f t="shared" si="36"/>
        <v>15071.52919</v>
      </c>
      <c r="AF39" s="93">
        <f t="shared" si="36"/>
        <v>15082.44779</v>
      </c>
      <c r="AG39" s="93">
        <f t="shared" si="36"/>
        <v>15091.87593</v>
      </c>
      <c r="AH39" s="93">
        <f t="shared" si="36"/>
        <v>15100.01707</v>
      </c>
      <c r="AI39" s="93">
        <f t="shared" si="36"/>
        <v>15107.0469</v>
      </c>
      <c r="AJ39" s="93">
        <f t="shared" si="36"/>
        <v>15113.1171</v>
      </c>
      <c r="AK39" s="93">
        <f t="shared" si="36"/>
        <v>15118.35868</v>
      </c>
      <c r="AL39" s="93">
        <f t="shared" si="36"/>
        <v>15122.88476</v>
      </c>
      <c r="AM39" s="93">
        <f t="shared" si="36"/>
        <v>15126.79299</v>
      </c>
      <c r="AN39" s="93">
        <f t="shared" si="36"/>
        <v>15130.16773</v>
      </c>
      <c r="AO39" s="93">
        <f t="shared" si="36"/>
        <v>15133.08179</v>
      </c>
      <c r="AP39" s="93">
        <f t="shared" si="36"/>
        <v>15135.59806</v>
      </c>
      <c r="AQ39" s="93">
        <f t="shared" si="36"/>
        <v>15137.77085</v>
      </c>
      <c r="AR39" s="93">
        <f t="shared" si="36"/>
        <v>15139.64703</v>
      </c>
      <c r="AS39" s="93">
        <f t="shared" si="36"/>
        <v>15141.26711</v>
      </c>
      <c r="AT39" s="93">
        <f t="shared" si="36"/>
        <v>15142.66603</v>
      </c>
      <c r="AU39" s="93">
        <f t="shared" si="36"/>
        <v>15143.874</v>
      </c>
      <c r="AV39" s="93">
        <f t="shared" si="36"/>
        <v>15144.91706</v>
      </c>
      <c r="AW39" s="93">
        <f t="shared" si="36"/>
        <v>15145.81774</v>
      </c>
      <c r="AX39" s="93">
        <f t="shared" si="36"/>
        <v>15146.59548</v>
      </c>
      <c r="AY39" s="112"/>
      <c r="AZ39" s="93">
        <f t="shared" ref="AZ39:BC39" si="37">IFERROR(IF($BF39="Average",AVERAGEIFS($C39:$AX39,$C$20:$AX$20,"&gt;="&amp;AZ$18,$C$20:$AX$20,"&lt;"&amp;AZ$19),IF($BF39="Sum",SUMIFS($C39:$AX39,$C$20:$AX$20,"&gt;="&amp;AZ$18,$C$20:$AX$20,"&lt;"&amp;AZ$19),"")),"ERROR")</f>
        <v>151680.1773</v>
      </c>
      <c r="BA39" s="93">
        <f t="shared" si="37"/>
        <v>176738.3375</v>
      </c>
      <c r="BB39" s="93">
        <f t="shared" si="37"/>
        <v>180945.3278</v>
      </c>
      <c r="BC39" s="93">
        <f t="shared" si="37"/>
        <v>181668.1959</v>
      </c>
      <c r="BD39" s="113"/>
      <c r="BE39" s="93">
        <f t="shared" si="38"/>
        <v>691032.0385</v>
      </c>
      <c r="BF39" s="74" t="s">
        <v>94</v>
      </c>
    </row>
    <row r="40">
      <c r="A40" s="8"/>
      <c r="B40" s="69" t="s">
        <v>190</v>
      </c>
      <c r="C40" s="93">
        <f t="shared" ref="C40:AX40" si="39">C34*$C$17</f>
        <v>400</v>
      </c>
      <c r="D40" s="93">
        <f t="shared" si="39"/>
        <v>632</v>
      </c>
      <c r="E40" s="93">
        <f t="shared" si="39"/>
        <v>773.76</v>
      </c>
      <c r="F40" s="93">
        <f t="shared" si="39"/>
        <v>865.9168</v>
      </c>
      <c r="G40" s="93">
        <f t="shared" si="39"/>
        <v>929.868224</v>
      </c>
      <c r="H40" s="93">
        <f t="shared" si="39"/>
        <v>977.0192563</v>
      </c>
      <c r="I40" s="93">
        <f t="shared" si="39"/>
        <v>1013.565346</v>
      </c>
      <c r="J40" s="93">
        <f t="shared" si="39"/>
        <v>1042.969589</v>
      </c>
      <c r="K40" s="93">
        <f t="shared" si="39"/>
        <v>1067.247888</v>
      </c>
      <c r="L40" s="93">
        <f t="shared" si="39"/>
        <v>1087.637649</v>
      </c>
      <c r="M40" s="93">
        <f t="shared" si="39"/>
        <v>1104.947398</v>
      </c>
      <c r="N40" s="93">
        <f t="shared" si="39"/>
        <v>1119.741018</v>
      </c>
      <c r="O40" s="93">
        <f t="shared" si="39"/>
        <v>1132.436065</v>
      </c>
      <c r="P40" s="93">
        <f t="shared" si="39"/>
        <v>1143.357275</v>
      </c>
      <c r="Q40" s="93">
        <f t="shared" si="39"/>
        <v>1152.766555</v>
      </c>
      <c r="R40" s="93">
        <f t="shared" si="39"/>
        <v>1160.880501</v>
      </c>
      <c r="S40" s="93">
        <f t="shared" si="39"/>
        <v>1167.881208</v>
      </c>
      <c r="T40" s="93">
        <f t="shared" si="39"/>
        <v>1173.923364</v>
      </c>
      <c r="U40" s="93">
        <f t="shared" si="39"/>
        <v>1179.139223</v>
      </c>
      <c r="V40" s="93">
        <f t="shared" si="39"/>
        <v>1183.642308</v>
      </c>
      <c r="W40" s="93">
        <f t="shared" si="39"/>
        <v>1187.530291</v>
      </c>
      <c r="X40" s="93">
        <f t="shared" si="39"/>
        <v>1190.887333</v>
      </c>
      <c r="Y40" s="93">
        <f t="shared" si="39"/>
        <v>1193.786009</v>
      </c>
      <c r="Z40" s="93">
        <f t="shared" si="39"/>
        <v>1196.288942</v>
      </c>
      <c r="AA40" s="93">
        <f t="shared" si="39"/>
        <v>1198.45018</v>
      </c>
      <c r="AB40" s="93">
        <f t="shared" si="39"/>
        <v>1200.31638</v>
      </c>
      <c r="AC40" s="93">
        <f t="shared" si="39"/>
        <v>1201.927825</v>
      </c>
      <c r="AD40" s="93">
        <f t="shared" si="39"/>
        <v>1203.319292</v>
      </c>
      <c r="AE40" s="93">
        <f t="shared" si="39"/>
        <v>1204.520814</v>
      </c>
      <c r="AF40" s="93">
        <f t="shared" si="39"/>
        <v>1205.558318</v>
      </c>
      <c r="AG40" s="93">
        <f t="shared" si="39"/>
        <v>1206.454197</v>
      </c>
      <c r="AH40" s="93">
        <f t="shared" si="39"/>
        <v>1207.227781</v>
      </c>
      <c r="AI40" s="93">
        <f t="shared" si="39"/>
        <v>1207.895766</v>
      </c>
      <c r="AJ40" s="93">
        <f t="shared" si="39"/>
        <v>1208.472567</v>
      </c>
      <c r="AK40" s="93">
        <f t="shared" si="39"/>
        <v>1208.970631</v>
      </c>
      <c r="AL40" s="93">
        <f t="shared" si="39"/>
        <v>1209.400706</v>
      </c>
      <c r="AM40" s="93">
        <f t="shared" si="39"/>
        <v>1209.772073</v>
      </c>
      <c r="AN40" s="93">
        <f t="shared" si="39"/>
        <v>1210.092745</v>
      </c>
      <c r="AO40" s="93">
        <f t="shared" si="39"/>
        <v>1210.369644</v>
      </c>
      <c r="AP40" s="93">
        <f t="shared" si="39"/>
        <v>1210.608745</v>
      </c>
      <c r="AQ40" s="93">
        <f t="shared" si="39"/>
        <v>1210.815206</v>
      </c>
      <c r="AR40" s="93">
        <f t="shared" si="39"/>
        <v>1210.993484</v>
      </c>
      <c r="AS40" s="93">
        <f t="shared" si="39"/>
        <v>1211.147427</v>
      </c>
      <c r="AT40" s="93">
        <f t="shared" si="39"/>
        <v>1211.280355</v>
      </c>
      <c r="AU40" s="93">
        <f t="shared" si="39"/>
        <v>1211.395137</v>
      </c>
      <c r="AV40" s="93">
        <f t="shared" si="39"/>
        <v>1211.494251</v>
      </c>
      <c r="AW40" s="93">
        <f t="shared" si="39"/>
        <v>1211.579835</v>
      </c>
      <c r="AX40" s="93">
        <f t="shared" si="39"/>
        <v>1211.653737</v>
      </c>
      <c r="AY40" s="114"/>
      <c r="AZ40" s="93">
        <f t="shared" ref="AZ40:BC40" si="40">IFERROR(IF($BF40="Average",AVERAGEIFS($C40:$AX40,$C$20:$AX$20,"&gt;="&amp;AZ$18,$C$20:$AX$20,"&lt;"&amp;AZ$19),IF($BF40="Sum",SUMIFS($C40:$AX40,$C$20:$AX$20,"&gt;="&amp;AZ$18,$C$20:$AX$20,"&lt;"&amp;AZ$19),"")),"ERROR")</f>
        <v>11014.67317</v>
      </c>
      <c r="BA40" s="93">
        <f t="shared" si="40"/>
        <v>14062.51907</v>
      </c>
      <c r="BB40" s="93">
        <f t="shared" si="40"/>
        <v>14462.51446</v>
      </c>
      <c r="BC40" s="93">
        <f t="shared" si="40"/>
        <v>14531.20264</v>
      </c>
      <c r="BD40" s="114"/>
      <c r="BE40" s="93">
        <f t="shared" si="38"/>
        <v>54070.90934</v>
      </c>
      <c r="BF40" s="74" t="s">
        <v>94</v>
      </c>
    </row>
    <row r="41">
      <c r="A41" s="86"/>
      <c r="B41" s="102" t="s">
        <v>103</v>
      </c>
      <c r="C41" s="103">
        <f t="shared" ref="C41:AX41" si="41">$C$18</f>
        <v>40000</v>
      </c>
      <c r="D41" s="103">
        <f t="shared" si="41"/>
        <v>40000</v>
      </c>
      <c r="E41" s="103">
        <f t="shared" si="41"/>
        <v>40000</v>
      </c>
      <c r="F41" s="103">
        <f t="shared" si="41"/>
        <v>40000</v>
      </c>
      <c r="G41" s="103">
        <f t="shared" si="41"/>
        <v>40000</v>
      </c>
      <c r="H41" s="103">
        <f t="shared" si="41"/>
        <v>40000</v>
      </c>
      <c r="I41" s="103">
        <f t="shared" si="41"/>
        <v>40000</v>
      </c>
      <c r="J41" s="103">
        <f t="shared" si="41"/>
        <v>40000</v>
      </c>
      <c r="K41" s="103">
        <f t="shared" si="41"/>
        <v>40000</v>
      </c>
      <c r="L41" s="103">
        <f t="shared" si="41"/>
        <v>40000</v>
      </c>
      <c r="M41" s="103">
        <f t="shared" si="41"/>
        <v>40000</v>
      </c>
      <c r="N41" s="103">
        <f t="shared" si="41"/>
        <v>40000</v>
      </c>
      <c r="O41" s="103">
        <f t="shared" si="41"/>
        <v>40000</v>
      </c>
      <c r="P41" s="103">
        <f t="shared" si="41"/>
        <v>40000</v>
      </c>
      <c r="Q41" s="103">
        <f t="shared" si="41"/>
        <v>40000</v>
      </c>
      <c r="R41" s="103">
        <f t="shared" si="41"/>
        <v>40000</v>
      </c>
      <c r="S41" s="103">
        <f t="shared" si="41"/>
        <v>40000</v>
      </c>
      <c r="T41" s="103">
        <f t="shared" si="41"/>
        <v>40000</v>
      </c>
      <c r="U41" s="103">
        <f t="shared" si="41"/>
        <v>40000</v>
      </c>
      <c r="V41" s="103">
        <f t="shared" si="41"/>
        <v>40000</v>
      </c>
      <c r="W41" s="103">
        <f t="shared" si="41"/>
        <v>40000</v>
      </c>
      <c r="X41" s="103">
        <f t="shared" si="41"/>
        <v>40000</v>
      </c>
      <c r="Y41" s="103">
        <f t="shared" si="41"/>
        <v>40000</v>
      </c>
      <c r="Z41" s="103">
        <f t="shared" si="41"/>
        <v>40000</v>
      </c>
      <c r="AA41" s="103">
        <f t="shared" si="41"/>
        <v>40000</v>
      </c>
      <c r="AB41" s="103">
        <f t="shared" si="41"/>
        <v>40000</v>
      </c>
      <c r="AC41" s="103">
        <f t="shared" si="41"/>
        <v>40000</v>
      </c>
      <c r="AD41" s="103">
        <f t="shared" si="41"/>
        <v>40000</v>
      </c>
      <c r="AE41" s="103">
        <f t="shared" si="41"/>
        <v>40000</v>
      </c>
      <c r="AF41" s="103">
        <f t="shared" si="41"/>
        <v>40000</v>
      </c>
      <c r="AG41" s="103">
        <f t="shared" si="41"/>
        <v>40000</v>
      </c>
      <c r="AH41" s="103">
        <f t="shared" si="41"/>
        <v>40000</v>
      </c>
      <c r="AI41" s="103">
        <f t="shared" si="41"/>
        <v>40000</v>
      </c>
      <c r="AJ41" s="103">
        <f t="shared" si="41"/>
        <v>40000</v>
      </c>
      <c r="AK41" s="103">
        <f t="shared" si="41"/>
        <v>40000</v>
      </c>
      <c r="AL41" s="103">
        <f t="shared" si="41"/>
        <v>40000</v>
      </c>
      <c r="AM41" s="103">
        <f t="shared" si="41"/>
        <v>40000</v>
      </c>
      <c r="AN41" s="103">
        <f t="shared" si="41"/>
        <v>40000</v>
      </c>
      <c r="AO41" s="103">
        <f t="shared" si="41"/>
        <v>40000</v>
      </c>
      <c r="AP41" s="103">
        <f t="shared" si="41"/>
        <v>40000</v>
      </c>
      <c r="AQ41" s="103">
        <f t="shared" si="41"/>
        <v>40000</v>
      </c>
      <c r="AR41" s="103">
        <f t="shared" si="41"/>
        <v>40000</v>
      </c>
      <c r="AS41" s="103">
        <f t="shared" si="41"/>
        <v>40000</v>
      </c>
      <c r="AT41" s="103">
        <f t="shared" si="41"/>
        <v>40000</v>
      </c>
      <c r="AU41" s="103">
        <f t="shared" si="41"/>
        <v>40000</v>
      </c>
      <c r="AV41" s="103">
        <f t="shared" si="41"/>
        <v>40000</v>
      </c>
      <c r="AW41" s="103">
        <f t="shared" si="41"/>
        <v>40000</v>
      </c>
      <c r="AX41" s="103">
        <f t="shared" si="41"/>
        <v>40000</v>
      </c>
      <c r="AY41" s="115"/>
      <c r="AZ41" s="103">
        <f t="shared" ref="AZ41:BC41" si="42">IFERROR(IF($BF41="Average",AVERAGEIFS($C41:$AX41,$C$20:$AX$20,"&gt;="&amp;AZ$18,$C$20:$AX$20,"&lt;"&amp;AZ$19),IF($BF41="Sum",SUMIFS($C41:$AX41,$C$20:$AX$20,"&gt;="&amp;AZ$18,$C$20:$AX$20,"&lt;"&amp;AZ$19),"")),"ERROR")</f>
        <v>480000</v>
      </c>
      <c r="BA41" s="103">
        <f t="shared" si="42"/>
        <v>480000</v>
      </c>
      <c r="BB41" s="103">
        <f t="shared" si="42"/>
        <v>480000</v>
      </c>
      <c r="BC41" s="103">
        <f t="shared" si="42"/>
        <v>480000</v>
      </c>
      <c r="BD41" s="115"/>
      <c r="BE41" s="103">
        <f t="shared" si="38"/>
        <v>1920000</v>
      </c>
      <c r="BF41" s="74" t="s">
        <v>94</v>
      </c>
    </row>
    <row r="42">
      <c r="A42" s="86"/>
      <c r="B42" s="82" t="s">
        <v>100</v>
      </c>
      <c r="C42" s="95">
        <f t="shared" ref="C42:AX42" si="43">SUM(C38:C41)</f>
        <v>80400</v>
      </c>
      <c r="D42" s="95">
        <f t="shared" si="43"/>
        <v>83832</v>
      </c>
      <c r="E42" s="95">
        <f t="shared" si="43"/>
        <v>86549.76</v>
      </c>
      <c r="F42" s="95">
        <f t="shared" si="43"/>
        <v>88769.5968</v>
      </c>
      <c r="G42" s="95">
        <f t="shared" si="43"/>
        <v>90620.85062</v>
      </c>
      <c r="H42" s="95">
        <f t="shared" si="43"/>
        <v>92185.53369</v>
      </c>
      <c r="I42" s="95">
        <f t="shared" si="43"/>
        <v>93519.13711</v>
      </c>
      <c r="J42" s="95">
        <f t="shared" si="43"/>
        <v>94661.66119</v>
      </c>
      <c r="K42" s="95">
        <f t="shared" si="43"/>
        <v>95643.55729</v>
      </c>
      <c r="L42" s="95">
        <f t="shared" si="43"/>
        <v>96489.00817</v>
      </c>
      <c r="M42" s="95">
        <f t="shared" si="43"/>
        <v>97217.80472</v>
      </c>
      <c r="N42" s="95">
        <f t="shared" si="43"/>
        <v>97846.47287</v>
      </c>
      <c r="O42" s="95">
        <f t="shared" si="43"/>
        <v>98388.99166</v>
      </c>
      <c r="P42" s="95">
        <f t="shared" si="43"/>
        <v>98857.28159</v>
      </c>
      <c r="Q42" s="95">
        <f t="shared" si="43"/>
        <v>99261.55831</v>
      </c>
      <c r="R42" s="95">
        <f t="shared" si="43"/>
        <v>99610.60288</v>
      </c>
      <c r="S42" s="95">
        <f t="shared" si="43"/>
        <v>99911.97697</v>
      </c>
      <c r="T42" s="95">
        <f t="shared" si="43"/>
        <v>100172.1993</v>
      </c>
      <c r="U42" s="95">
        <f t="shared" si="43"/>
        <v>100396.8934</v>
      </c>
      <c r="V42" s="95">
        <f t="shared" si="43"/>
        <v>100590.9119</v>
      </c>
      <c r="W42" s="95">
        <f t="shared" si="43"/>
        <v>100758.444</v>
      </c>
      <c r="X42" s="95">
        <f t="shared" si="43"/>
        <v>100903.106</v>
      </c>
      <c r="Y42" s="95">
        <f t="shared" si="43"/>
        <v>101028.0203</v>
      </c>
      <c r="Z42" s="95">
        <f t="shared" si="43"/>
        <v>101135.8827</v>
      </c>
      <c r="AA42" s="95">
        <f t="shared" si="43"/>
        <v>101229.0211</v>
      </c>
      <c r="AB42" s="95">
        <f t="shared" si="43"/>
        <v>101309.4454</v>
      </c>
      <c r="AC42" s="95">
        <f t="shared" si="43"/>
        <v>101378.8913</v>
      </c>
      <c r="AD42" s="95">
        <f t="shared" si="43"/>
        <v>101438.8573</v>
      </c>
      <c r="AE42" s="95">
        <f t="shared" si="43"/>
        <v>101490.6376</v>
      </c>
      <c r="AF42" s="95">
        <f t="shared" si="43"/>
        <v>101535.3495</v>
      </c>
      <c r="AG42" s="95">
        <f t="shared" si="43"/>
        <v>101573.9579</v>
      </c>
      <c r="AH42" s="95">
        <f t="shared" si="43"/>
        <v>101607.2961</v>
      </c>
      <c r="AI42" s="95">
        <f t="shared" si="43"/>
        <v>101636.0833</v>
      </c>
      <c r="AJ42" s="95">
        <f t="shared" si="43"/>
        <v>101660.941</v>
      </c>
      <c r="AK42" s="95">
        <f t="shared" si="43"/>
        <v>101682.4054</v>
      </c>
      <c r="AL42" s="95">
        <f t="shared" si="43"/>
        <v>101700.9397</v>
      </c>
      <c r="AM42" s="95">
        <f t="shared" si="43"/>
        <v>101716.944</v>
      </c>
      <c r="AN42" s="95">
        <f t="shared" si="43"/>
        <v>101730.7637</v>
      </c>
      <c r="AO42" s="95">
        <f t="shared" si="43"/>
        <v>101742.6968</v>
      </c>
      <c r="AP42" s="95">
        <f t="shared" si="43"/>
        <v>101753.001</v>
      </c>
      <c r="AQ42" s="95">
        <f t="shared" si="43"/>
        <v>101761.8986</v>
      </c>
      <c r="AR42" s="95">
        <f t="shared" si="43"/>
        <v>101769.5816</v>
      </c>
      <c r="AS42" s="95">
        <f t="shared" si="43"/>
        <v>101776.2159</v>
      </c>
      <c r="AT42" s="95">
        <f t="shared" si="43"/>
        <v>101781.9445</v>
      </c>
      <c r="AU42" s="95">
        <f t="shared" si="43"/>
        <v>101786.8911</v>
      </c>
      <c r="AV42" s="95">
        <f t="shared" si="43"/>
        <v>101791.1625</v>
      </c>
      <c r="AW42" s="95">
        <f t="shared" si="43"/>
        <v>101794.8508</v>
      </c>
      <c r="AX42" s="95">
        <f t="shared" si="43"/>
        <v>101798.0356</v>
      </c>
      <c r="AY42" s="114"/>
      <c r="AZ42" s="95">
        <f t="shared" ref="AZ42:BC42" si="44">IFERROR(IF($BF42="Average",AVERAGEIFS($C42:$AX42,$C$20:$AX$20,"&gt;="&amp;AZ$18,$C$20:$AX$20,"&lt;"&amp;AZ$19),IF($BF42="Sum",SUMIFS($C42:$AX42,$C$20:$AX$20,"&gt;="&amp;AZ$18,$C$20:$AX$20,"&lt;"&amp;AZ$19),"")),"ERROR")</f>
        <v>1097735.382</v>
      </c>
      <c r="BA42" s="95">
        <f t="shared" si="44"/>
        <v>1201015.869</v>
      </c>
      <c r="BB42" s="95">
        <f t="shared" si="44"/>
        <v>1218243.826</v>
      </c>
      <c r="BC42" s="95">
        <f t="shared" si="44"/>
        <v>1221203.986</v>
      </c>
      <c r="BD42" s="114"/>
      <c r="BE42" s="95">
        <f t="shared" si="38"/>
        <v>4738199.063</v>
      </c>
      <c r="BF42" s="74" t="s">
        <v>94</v>
      </c>
    </row>
    <row r="43">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58"/>
      <c r="AZ43" s="86" t="str">
        <f t="shared" ref="AZ43:BC43" si="45">IFERROR(IF($BF43="Average",AVERAGEIFS($C43:$AX43,$C$20:$AX$20,"&gt;="&amp;AZ$18,$C$20:$AX$20,"&lt;"&amp;AZ$19),IF($BF43="Sum",SUMIFS($C43:$AX43,$C$20:$AX$20,"&gt;="&amp;AZ$18,$C$20:$AX$20,"&lt;"&amp;AZ$19),"")),"ERROR")</f>
        <v/>
      </c>
      <c r="BA43" s="86" t="str">
        <f t="shared" si="45"/>
        <v/>
      </c>
      <c r="BB43" s="86" t="str">
        <f t="shared" si="45"/>
        <v/>
      </c>
      <c r="BC43" s="86" t="str">
        <f t="shared" si="45"/>
        <v/>
      </c>
      <c r="BD43" s="58"/>
      <c r="BE43" s="86"/>
      <c r="BF43" s="58"/>
    </row>
    <row r="44">
      <c r="A44" s="86"/>
      <c r="B44" s="82" t="s">
        <v>98</v>
      </c>
      <c r="C44" s="95">
        <f t="shared" ref="C44:AX44" si="46">C36-C42</f>
        <v>119600</v>
      </c>
      <c r="D44" s="95">
        <f t="shared" si="46"/>
        <v>232168</v>
      </c>
      <c r="E44" s="95">
        <f t="shared" si="46"/>
        <v>300330.24</v>
      </c>
      <c r="F44" s="95">
        <f t="shared" si="46"/>
        <v>344188.8032</v>
      </c>
      <c r="G44" s="95">
        <f t="shared" si="46"/>
        <v>374313.2614</v>
      </c>
      <c r="H44" s="95">
        <f t="shared" si="46"/>
        <v>396324.0945</v>
      </c>
      <c r="I44" s="95">
        <f t="shared" si="46"/>
        <v>413263.5358</v>
      </c>
      <c r="J44" s="95">
        <f t="shared" si="46"/>
        <v>426823.1333</v>
      </c>
      <c r="K44" s="95">
        <f t="shared" si="46"/>
        <v>437980.3869</v>
      </c>
      <c r="L44" s="95">
        <f t="shared" si="46"/>
        <v>447329.8165</v>
      </c>
      <c r="M44" s="95">
        <f t="shared" si="46"/>
        <v>455255.8943</v>
      </c>
      <c r="N44" s="95">
        <f t="shared" si="46"/>
        <v>462024.0359</v>
      </c>
      <c r="O44" s="95">
        <f t="shared" si="46"/>
        <v>467829.0407</v>
      </c>
      <c r="P44" s="95">
        <f t="shared" si="46"/>
        <v>472821.3561</v>
      </c>
      <c r="Q44" s="95">
        <f t="shared" si="46"/>
        <v>477121.7193</v>
      </c>
      <c r="R44" s="95">
        <f t="shared" si="46"/>
        <v>480829.6478</v>
      </c>
      <c r="S44" s="95">
        <f t="shared" si="46"/>
        <v>484028.6272</v>
      </c>
      <c r="T44" s="95">
        <f t="shared" si="46"/>
        <v>486789.4826</v>
      </c>
      <c r="U44" s="95">
        <f t="shared" si="46"/>
        <v>489172.7183</v>
      </c>
      <c r="V44" s="95">
        <f t="shared" si="46"/>
        <v>491230.2419</v>
      </c>
      <c r="W44" s="95">
        <f t="shared" si="46"/>
        <v>493006.7015</v>
      </c>
      <c r="X44" s="95">
        <f t="shared" si="46"/>
        <v>494540.5602</v>
      </c>
      <c r="Y44" s="95">
        <f t="shared" si="46"/>
        <v>495864.9842</v>
      </c>
      <c r="Z44" s="95">
        <f t="shared" si="46"/>
        <v>497008.5884</v>
      </c>
      <c r="AA44" s="95">
        <f t="shared" si="46"/>
        <v>497996.069</v>
      </c>
      <c r="AB44" s="95">
        <f t="shared" si="46"/>
        <v>498848.7448</v>
      </c>
      <c r="AC44" s="95">
        <f t="shared" si="46"/>
        <v>499585.021</v>
      </c>
      <c r="AD44" s="95">
        <f t="shared" si="46"/>
        <v>500220.7889</v>
      </c>
      <c r="AE44" s="95">
        <f t="shared" si="46"/>
        <v>500769.7692</v>
      </c>
      <c r="AF44" s="95">
        <f t="shared" si="46"/>
        <v>501243.8097</v>
      </c>
      <c r="AG44" s="95">
        <f t="shared" si="46"/>
        <v>501653.1403</v>
      </c>
      <c r="AH44" s="95">
        <f t="shared" si="46"/>
        <v>502006.5945</v>
      </c>
      <c r="AI44" s="95">
        <f t="shared" si="46"/>
        <v>502311.7999</v>
      </c>
      <c r="AJ44" s="95">
        <f t="shared" si="46"/>
        <v>502575.3426</v>
      </c>
      <c r="AK44" s="95">
        <f t="shared" si="46"/>
        <v>502802.9101</v>
      </c>
      <c r="AL44" s="95">
        <f t="shared" si="46"/>
        <v>502999.4131</v>
      </c>
      <c r="AM44" s="95">
        <f t="shared" si="46"/>
        <v>503169.0922</v>
      </c>
      <c r="AN44" s="95">
        <f t="shared" si="46"/>
        <v>503315.609</v>
      </c>
      <c r="AO44" s="95">
        <f t="shared" si="46"/>
        <v>503442.1253</v>
      </c>
      <c r="AP44" s="95">
        <f t="shared" si="46"/>
        <v>503551.3713</v>
      </c>
      <c r="AQ44" s="95">
        <f t="shared" si="46"/>
        <v>503645.7045</v>
      </c>
      <c r="AR44" s="95">
        <f t="shared" si="46"/>
        <v>503727.1606</v>
      </c>
      <c r="AS44" s="95">
        <f t="shared" si="46"/>
        <v>503797.4974</v>
      </c>
      <c r="AT44" s="95">
        <f t="shared" si="46"/>
        <v>503858.2328</v>
      </c>
      <c r="AU44" s="95">
        <f t="shared" si="46"/>
        <v>503910.6775</v>
      </c>
      <c r="AV44" s="95">
        <f t="shared" si="46"/>
        <v>503955.963</v>
      </c>
      <c r="AW44" s="95">
        <f t="shared" si="46"/>
        <v>503995.0669</v>
      </c>
      <c r="AX44" s="95">
        <f t="shared" si="46"/>
        <v>504028.8327</v>
      </c>
      <c r="AY44" s="112"/>
      <c r="AZ44" s="95">
        <f t="shared" ref="AZ44:BC44" si="47">IFERROR(IF($BF44="Average",AVERAGEIFS($C44:$AX44,$C$20:$AX$20,"&gt;="&amp;AZ$18,$C$20:$AX$20,"&lt;"&amp;AZ$19),IF($BF44="Sum",SUMIFS($C44:$AX44,$C$20:$AX$20,"&gt;="&amp;AZ$18,$C$20:$AX$20,"&lt;"&amp;AZ$19),"")),"ERROR")</f>
        <v>4409601.202</v>
      </c>
      <c r="BA44" s="95">
        <f t="shared" si="47"/>
        <v>5830243.668</v>
      </c>
      <c r="BB44" s="95">
        <f t="shared" si="47"/>
        <v>6013013.403</v>
      </c>
      <c r="BC44" s="95">
        <f t="shared" si="47"/>
        <v>6044397.333</v>
      </c>
      <c r="BD44" s="115"/>
      <c r="BE44" s="95">
        <f>IF(BF44="Average",AVERAGE(C44:AX44), IF(BF44="Sum",SUM(C44:AX44),))</f>
        <v>22297255.61</v>
      </c>
      <c r="BF44" s="74" t="s">
        <v>94</v>
      </c>
    </row>
    <row r="4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row>
  </sheetData>
  <conditionalFormatting sqref="C21:BE44">
    <cfRule type="expression" dxfId="4" priority="1">
      <formula>AND(NOT(ISFORMULA(C21)),NOT(ISBLANK(C21)))</formula>
    </cfRule>
  </conditionalFormatting>
  <dataValidations>
    <dataValidation type="list" allowBlank="1" sqref="BF21:BF24 BF26:BF28 BF30:BF32 BF34:BF36 BF38:BF42 BF44">
      <formula1>"Sum,Average"</formula1>
    </dataValidation>
  </dataValidations>
  <hyperlinks>
    <hyperlink r:id="rId1" ref="D1"/>
  </hyperlinks>
  <drawing r:id="rId2"/>
</worksheet>
</file>